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
    </mc:Choice>
  </mc:AlternateContent>
  <bookViews>
    <workbookView xWindow="0" yWindow="0" windowWidth="24000" windowHeight="9600" tabRatio="605"/>
  </bookViews>
  <sheets>
    <sheet name="RESUMEN" sheetId="10" r:id="rId1"/>
    <sheet name="PRESUPUESTO " sheetId="1" r:id="rId2"/>
    <sheet name="A. SUB.ARQUITECTÓNICO" sheetId="2" r:id="rId3"/>
    <sheet name="C. SUB. ELÉCTRICO" sheetId="4" r:id="rId4"/>
    <sheet name="BASE DE DATOS " sheetId="8" r:id="rId5"/>
    <sheet name="MEMORIAS DE CÁLCULO "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C274" i="4"/>
  <c r="C8" i="10"/>
  <c r="C7" i="10"/>
  <c r="C40" i="1" l="1"/>
  <c r="D40" i="1"/>
  <c r="E40" i="1"/>
  <c r="D274" i="4"/>
  <c r="E274" i="4"/>
  <c r="F274" i="4"/>
  <c r="C278" i="4"/>
  <c r="D278" i="4"/>
  <c r="E278" i="4"/>
  <c r="F278" i="4"/>
  <c r="E43" i="8"/>
  <c r="E42" i="8"/>
  <c r="F11" i="2"/>
  <c r="E7" i="1"/>
  <c r="E11" i="1"/>
  <c r="E12" i="1"/>
  <c r="E13" i="1"/>
  <c r="G278" i="4" l="1"/>
  <c r="H278" i="4" s="1"/>
  <c r="G274" i="4"/>
  <c r="H274" i="4" s="1"/>
  <c r="H270" i="4" l="1"/>
  <c r="F40" i="1" s="1"/>
  <c r="G40" i="1" s="1"/>
  <c r="C180" i="2"/>
  <c r="D180" i="2"/>
  <c r="E180" i="2"/>
  <c r="F180" i="2"/>
  <c r="C86" i="2"/>
  <c r="D86" i="2"/>
  <c r="E86" i="2"/>
  <c r="F86" i="2"/>
  <c r="C87" i="2"/>
  <c r="D87" i="2"/>
  <c r="E87" i="2"/>
  <c r="F87" i="2"/>
  <c r="C88" i="2"/>
  <c r="D88" i="2"/>
  <c r="E88" i="2"/>
  <c r="F88" i="2"/>
  <c r="C89" i="2"/>
  <c r="D89" i="2"/>
  <c r="E89" i="2"/>
  <c r="F89" i="2"/>
  <c r="C90" i="2"/>
  <c r="D90" i="2"/>
  <c r="E90" i="2"/>
  <c r="F90" i="2"/>
  <c r="C91" i="2"/>
  <c r="D91" i="2"/>
  <c r="E91" i="2"/>
  <c r="F91" i="2"/>
  <c r="C92" i="2"/>
  <c r="D92" i="2"/>
  <c r="E92" i="2"/>
  <c r="F92" i="2"/>
  <c r="C93" i="2"/>
  <c r="D93" i="2"/>
  <c r="E93" i="2"/>
  <c r="F93" i="2"/>
  <c r="F53" i="2"/>
  <c r="E53" i="2"/>
  <c r="D53" i="2"/>
  <c r="C53" i="2"/>
  <c r="E20" i="8"/>
  <c r="G180" i="2" l="1"/>
  <c r="G88" i="2"/>
  <c r="G53" i="2"/>
  <c r="G93" i="2"/>
  <c r="G92" i="2"/>
  <c r="G89" i="2"/>
  <c r="G91" i="2"/>
  <c r="G90" i="2"/>
  <c r="G87" i="2"/>
  <c r="G86" i="2"/>
  <c r="C7" i="1" l="1"/>
  <c r="D7" i="1"/>
  <c r="C8" i="1"/>
  <c r="D8" i="1"/>
  <c r="C9" i="1"/>
  <c r="D9" i="1"/>
  <c r="C10" i="1"/>
  <c r="D10" i="1"/>
  <c r="C11" i="1"/>
  <c r="D11" i="1"/>
  <c r="C12" i="1"/>
  <c r="D12" i="1"/>
  <c r="C13" i="1"/>
  <c r="D13" i="1"/>
  <c r="C14" i="1"/>
  <c r="D14" i="1"/>
  <c r="E14" i="1"/>
  <c r="C15" i="1"/>
  <c r="D15" i="1"/>
  <c r="E15" i="1"/>
  <c r="C16" i="1"/>
  <c r="D16" i="1"/>
  <c r="E16" i="1"/>
  <c r="C17" i="1"/>
  <c r="D17" i="1"/>
  <c r="E17" i="1"/>
  <c r="C18" i="1"/>
  <c r="D18" i="1"/>
  <c r="E18" i="1"/>
  <c r="E6" i="1"/>
  <c r="D6" i="1"/>
  <c r="C6" i="1"/>
  <c r="C41" i="2" l="1"/>
  <c r="D41" i="2"/>
  <c r="E41" i="2"/>
  <c r="F41" i="2"/>
  <c r="C42" i="2"/>
  <c r="D42" i="2"/>
  <c r="F42" i="2"/>
  <c r="C43" i="2"/>
  <c r="D43" i="2"/>
  <c r="F43" i="2"/>
  <c r="C44" i="2"/>
  <c r="D44" i="2"/>
  <c r="E44" i="2"/>
  <c r="F44" i="2"/>
  <c r="C45" i="2"/>
  <c r="D45" i="2"/>
  <c r="E45" i="2"/>
  <c r="F45" i="2"/>
  <c r="C46" i="2"/>
  <c r="D46" i="2"/>
  <c r="E46" i="2"/>
  <c r="F46" i="2"/>
  <c r="C47" i="2"/>
  <c r="D47" i="2"/>
  <c r="E47" i="2"/>
  <c r="F47" i="2"/>
  <c r="C27" i="2"/>
  <c r="D27" i="2"/>
  <c r="E27" i="2"/>
  <c r="F27" i="2"/>
  <c r="C28" i="2"/>
  <c r="D28" i="2"/>
  <c r="E28" i="2"/>
  <c r="F28" i="2"/>
  <c r="C29" i="2"/>
  <c r="D29" i="2"/>
  <c r="E29" i="2"/>
  <c r="F29" i="2"/>
  <c r="C30" i="2"/>
  <c r="D30" i="2"/>
  <c r="E30" i="2"/>
  <c r="F30" i="2"/>
  <c r="C31" i="2"/>
  <c r="D31" i="2"/>
  <c r="E31" i="2"/>
  <c r="F31" i="2"/>
  <c r="C12" i="2"/>
  <c r="D12" i="2"/>
  <c r="E12" i="2"/>
  <c r="F12" i="2"/>
  <c r="C13" i="2"/>
  <c r="D13" i="2"/>
  <c r="E13" i="2"/>
  <c r="F13" i="2"/>
  <c r="F179" i="2"/>
  <c r="E179" i="2"/>
  <c r="D179" i="2"/>
  <c r="C179" i="2"/>
  <c r="F171" i="2"/>
  <c r="E171" i="2"/>
  <c r="D171" i="2"/>
  <c r="C171" i="2"/>
  <c r="F167" i="2"/>
  <c r="E167" i="2"/>
  <c r="D167" i="2"/>
  <c r="C167" i="2"/>
  <c r="F166" i="2"/>
  <c r="E166" i="2"/>
  <c r="D166" i="2"/>
  <c r="C166" i="2"/>
  <c r="F158" i="2"/>
  <c r="E158" i="2"/>
  <c r="D158" i="2"/>
  <c r="C158" i="2"/>
  <c r="F154" i="2"/>
  <c r="E154" i="2"/>
  <c r="D154" i="2"/>
  <c r="C154" i="2"/>
  <c r="F146" i="2"/>
  <c r="E146" i="2"/>
  <c r="D146" i="2"/>
  <c r="C146" i="2"/>
  <c r="F142" i="2"/>
  <c r="E142" i="2"/>
  <c r="D142" i="2"/>
  <c r="C142" i="2"/>
  <c r="F134" i="2"/>
  <c r="E134" i="2"/>
  <c r="D134" i="2"/>
  <c r="C134" i="2"/>
  <c r="F130" i="2"/>
  <c r="E130" i="2"/>
  <c r="D130" i="2"/>
  <c r="C130" i="2"/>
  <c r="F122" i="2"/>
  <c r="E122" i="2"/>
  <c r="D122" i="2"/>
  <c r="C122" i="2"/>
  <c r="F118" i="2"/>
  <c r="E118" i="2"/>
  <c r="D118" i="2"/>
  <c r="C118" i="2"/>
  <c r="F110" i="2"/>
  <c r="E110" i="2"/>
  <c r="D110" i="2"/>
  <c r="C110" i="2"/>
  <c r="F106" i="2"/>
  <c r="E106" i="2"/>
  <c r="D106" i="2"/>
  <c r="C106" i="2"/>
  <c r="F98" i="2"/>
  <c r="E98" i="2"/>
  <c r="D98" i="2"/>
  <c r="C98" i="2"/>
  <c r="F94" i="2"/>
  <c r="E94" i="2"/>
  <c r="D94" i="2"/>
  <c r="C94" i="2"/>
  <c r="F85" i="2"/>
  <c r="E85" i="2"/>
  <c r="D85" i="2"/>
  <c r="C85" i="2"/>
  <c r="F77" i="2"/>
  <c r="D77" i="2"/>
  <c r="C77" i="2"/>
  <c r="F73" i="2"/>
  <c r="E73" i="2"/>
  <c r="D73" i="2"/>
  <c r="C73" i="2"/>
  <c r="F65" i="2"/>
  <c r="E65" i="2"/>
  <c r="D65" i="2"/>
  <c r="C65" i="2"/>
  <c r="F61" i="2"/>
  <c r="E61" i="2"/>
  <c r="D61" i="2"/>
  <c r="C61" i="2"/>
  <c r="F52" i="2"/>
  <c r="E52" i="2"/>
  <c r="D52" i="2"/>
  <c r="C52" i="2"/>
  <c r="F48" i="2"/>
  <c r="E48" i="2"/>
  <c r="D48" i="2"/>
  <c r="C48" i="2"/>
  <c r="F40" i="2"/>
  <c r="E40" i="2"/>
  <c r="D40" i="2"/>
  <c r="C40" i="2"/>
  <c r="F26" i="2"/>
  <c r="E26" i="2"/>
  <c r="D26" i="2"/>
  <c r="C26" i="2"/>
  <c r="F18" i="2"/>
  <c r="E18" i="2"/>
  <c r="D18" i="2"/>
  <c r="C18" i="2"/>
  <c r="F14" i="2"/>
  <c r="E14" i="2"/>
  <c r="D14" i="2"/>
  <c r="C14" i="2"/>
  <c r="E11" i="2"/>
  <c r="D11" i="2"/>
  <c r="C11" i="2"/>
  <c r="F267" i="4"/>
  <c r="E267" i="4"/>
  <c r="D267" i="4"/>
  <c r="C267" i="4"/>
  <c r="F266" i="4"/>
  <c r="E266" i="4"/>
  <c r="D266" i="4"/>
  <c r="C266" i="4"/>
  <c r="F265" i="4"/>
  <c r="E265" i="4"/>
  <c r="D265" i="4"/>
  <c r="C265" i="4"/>
  <c r="F261" i="4"/>
  <c r="E261" i="4"/>
  <c r="D261" i="4"/>
  <c r="C261" i="4"/>
  <c r="F260" i="4"/>
  <c r="E260" i="4"/>
  <c r="D260" i="4"/>
  <c r="C260" i="4"/>
  <c r="F259" i="4"/>
  <c r="E259" i="4"/>
  <c r="D259" i="4"/>
  <c r="C259" i="4"/>
  <c r="F251" i="4"/>
  <c r="E251" i="4"/>
  <c r="D251" i="4"/>
  <c r="C251" i="4"/>
  <c r="F247" i="4"/>
  <c r="E247" i="4"/>
  <c r="D247" i="4"/>
  <c r="C247" i="4"/>
  <c r="F246" i="4"/>
  <c r="E246" i="4"/>
  <c r="D246" i="4"/>
  <c r="C246" i="4"/>
  <c r="F245" i="4"/>
  <c r="E245" i="4"/>
  <c r="D245" i="4"/>
  <c r="C245" i="4"/>
  <c r="F237" i="4"/>
  <c r="E237" i="4"/>
  <c r="D237" i="4"/>
  <c r="C237" i="4"/>
  <c r="F233" i="4"/>
  <c r="E233" i="4"/>
  <c r="D233" i="4"/>
  <c r="C233" i="4"/>
  <c r="F232" i="4"/>
  <c r="E232" i="4"/>
  <c r="D232" i="4"/>
  <c r="C232" i="4"/>
  <c r="F231" i="4"/>
  <c r="E231" i="4"/>
  <c r="D231" i="4"/>
  <c r="C231" i="4"/>
  <c r="F230" i="4"/>
  <c r="E230" i="4"/>
  <c r="D230" i="4"/>
  <c r="C230" i="4"/>
  <c r="C36" i="1"/>
  <c r="D36" i="1"/>
  <c r="E36" i="1"/>
  <c r="F222" i="4"/>
  <c r="E222" i="4"/>
  <c r="D222" i="4"/>
  <c r="C222" i="4"/>
  <c r="F221" i="4"/>
  <c r="E221" i="4"/>
  <c r="D221" i="4"/>
  <c r="C221" i="4"/>
  <c r="F220" i="4"/>
  <c r="E220" i="4"/>
  <c r="D220" i="4"/>
  <c r="C220" i="4"/>
  <c r="F219" i="4"/>
  <c r="E219" i="4"/>
  <c r="D219" i="4"/>
  <c r="C219" i="4"/>
  <c r="F218" i="4"/>
  <c r="E218" i="4"/>
  <c r="D218" i="4"/>
  <c r="C218" i="4"/>
  <c r="F210" i="4"/>
  <c r="E210" i="4"/>
  <c r="D210" i="4"/>
  <c r="C210" i="4"/>
  <c r="F206" i="4"/>
  <c r="E206" i="4"/>
  <c r="D206" i="4"/>
  <c r="C206" i="4"/>
  <c r="F205" i="4"/>
  <c r="E205" i="4"/>
  <c r="D205" i="4"/>
  <c r="C205" i="4"/>
  <c r="F204" i="4"/>
  <c r="E204" i="4"/>
  <c r="D204" i="4"/>
  <c r="C204" i="4"/>
  <c r="F203" i="4"/>
  <c r="E203" i="4"/>
  <c r="D203" i="4"/>
  <c r="C203" i="4"/>
  <c r="F202" i="4"/>
  <c r="E202" i="4"/>
  <c r="D202" i="4"/>
  <c r="C202" i="4"/>
  <c r="F201" i="4"/>
  <c r="E201" i="4"/>
  <c r="D201" i="4"/>
  <c r="C201" i="4"/>
  <c r="C185" i="4"/>
  <c r="D185" i="4"/>
  <c r="E185" i="4"/>
  <c r="F185" i="4"/>
  <c r="C186" i="4"/>
  <c r="D186" i="4"/>
  <c r="E186" i="4"/>
  <c r="F186" i="4"/>
  <c r="C187" i="4"/>
  <c r="D187" i="4"/>
  <c r="E187" i="4"/>
  <c r="F187" i="4"/>
  <c r="F193" i="4"/>
  <c r="E193" i="4"/>
  <c r="D193" i="4"/>
  <c r="C193" i="4"/>
  <c r="F189" i="4"/>
  <c r="E189" i="4"/>
  <c r="D189" i="4"/>
  <c r="C189" i="4"/>
  <c r="F188" i="4"/>
  <c r="E188" i="4"/>
  <c r="D188" i="4"/>
  <c r="C188" i="4"/>
  <c r="F184" i="4"/>
  <c r="E184" i="4"/>
  <c r="D184" i="4"/>
  <c r="C184" i="4"/>
  <c r="F176" i="4"/>
  <c r="E176" i="4"/>
  <c r="D176" i="4"/>
  <c r="C176" i="4"/>
  <c r="F172" i="4"/>
  <c r="E172" i="4"/>
  <c r="D172" i="4"/>
  <c r="C172" i="4"/>
  <c r="F171" i="4"/>
  <c r="E171" i="4"/>
  <c r="D171" i="4"/>
  <c r="C171" i="4"/>
  <c r="F170" i="4"/>
  <c r="E170" i="4"/>
  <c r="D170" i="4"/>
  <c r="C170" i="4"/>
  <c r="F162" i="4"/>
  <c r="E162" i="4"/>
  <c r="D162" i="4"/>
  <c r="C162" i="4"/>
  <c r="F158" i="4"/>
  <c r="E158" i="4"/>
  <c r="D158" i="4"/>
  <c r="C158" i="4"/>
  <c r="F157" i="4"/>
  <c r="E157" i="4"/>
  <c r="D157" i="4"/>
  <c r="C157" i="4"/>
  <c r="C140" i="4"/>
  <c r="D140" i="4"/>
  <c r="E140" i="4"/>
  <c r="F140" i="4"/>
  <c r="C141" i="4"/>
  <c r="D141" i="4"/>
  <c r="E141" i="4"/>
  <c r="F141" i="4"/>
  <c r="C142" i="4"/>
  <c r="D142" i="4"/>
  <c r="E142" i="4"/>
  <c r="F142" i="4"/>
  <c r="C144" i="4"/>
  <c r="D144" i="4"/>
  <c r="E144" i="4"/>
  <c r="F144" i="4"/>
  <c r="C143" i="4"/>
  <c r="D143" i="4"/>
  <c r="E143" i="4"/>
  <c r="F143" i="4"/>
  <c r="F149" i="4"/>
  <c r="E149" i="4"/>
  <c r="D149" i="4"/>
  <c r="C149" i="4"/>
  <c r="F145" i="4"/>
  <c r="E145" i="4"/>
  <c r="D145" i="4"/>
  <c r="C145" i="4"/>
  <c r="F139" i="4"/>
  <c r="E139" i="4"/>
  <c r="D139" i="4"/>
  <c r="C139" i="4"/>
  <c r="F138" i="4"/>
  <c r="E138" i="4"/>
  <c r="D138" i="4"/>
  <c r="C138" i="4"/>
  <c r="F130" i="4"/>
  <c r="E130" i="4"/>
  <c r="D130" i="4"/>
  <c r="C130" i="4"/>
  <c r="F126" i="4"/>
  <c r="E126" i="4"/>
  <c r="D126" i="4"/>
  <c r="C126" i="4"/>
  <c r="F125" i="4"/>
  <c r="E125" i="4"/>
  <c r="D125" i="4"/>
  <c r="C125" i="4"/>
  <c r="F124" i="4"/>
  <c r="E124" i="4"/>
  <c r="D124" i="4"/>
  <c r="C124" i="4"/>
  <c r="F123" i="4"/>
  <c r="E123" i="4"/>
  <c r="D123" i="4"/>
  <c r="C123" i="4"/>
  <c r="C110" i="4"/>
  <c r="D110" i="4"/>
  <c r="E110" i="4"/>
  <c r="F110" i="4"/>
  <c r="F115" i="4"/>
  <c r="E115" i="4"/>
  <c r="D115" i="4"/>
  <c r="C115" i="4"/>
  <c r="F111" i="4"/>
  <c r="E111" i="4"/>
  <c r="D111" i="4"/>
  <c r="C111" i="4"/>
  <c r="F109" i="4"/>
  <c r="E109" i="4"/>
  <c r="D109" i="4"/>
  <c r="C109" i="4"/>
  <c r="F108" i="4"/>
  <c r="E108" i="4"/>
  <c r="D108" i="4"/>
  <c r="C108" i="4"/>
  <c r="F100" i="4"/>
  <c r="E100" i="4"/>
  <c r="D100" i="4"/>
  <c r="C100" i="4"/>
  <c r="F96" i="4"/>
  <c r="E96" i="4"/>
  <c r="D96" i="4"/>
  <c r="C96" i="4"/>
  <c r="F95" i="4"/>
  <c r="E95" i="4"/>
  <c r="D95" i="4"/>
  <c r="C95" i="4"/>
  <c r="F94" i="4"/>
  <c r="E94" i="4"/>
  <c r="D94" i="4"/>
  <c r="C94" i="4"/>
  <c r="C80" i="4"/>
  <c r="D80" i="4"/>
  <c r="E80" i="4"/>
  <c r="F80" i="4"/>
  <c r="F86" i="4"/>
  <c r="E86" i="4"/>
  <c r="D86" i="4"/>
  <c r="C86" i="4"/>
  <c r="F82" i="4"/>
  <c r="E82" i="4"/>
  <c r="D82" i="4"/>
  <c r="C82" i="4"/>
  <c r="F81" i="4"/>
  <c r="E81" i="4"/>
  <c r="D81" i="4"/>
  <c r="C81" i="4"/>
  <c r="F79" i="4"/>
  <c r="E79" i="4"/>
  <c r="D79" i="4"/>
  <c r="C79" i="4"/>
  <c r="F71" i="4"/>
  <c r="E71" i="4"/>
  <c r="D71" i="4"/>
  <c r="C71" i="4"/>
  <c r="F67" i="4"/>
  <c r="E67" i="4"/>
  <c r="D67" i="4"/>
  <c r="C67" i="4"/>
  <c r="F66" i="4"/>
  <c r="E66" i="4"/>
  <c r="D66" i="4"/>
  <c r="C66" i="4"/>
  <c r="F65" i="4"/>
  <c r="E65" i="4"/>
  <c r="D65" i="4"/>
  <c r="C65" i="4"/>
  <c r="F57" i="4"/>
  <c r="E57" i="4"/>
  <c r="D57" i="4"/>
  <c r="C57" i="4"/>
  <c r="F53" i="4"/>
  <c r="E53" i="4"/>
  <c r="D53" i="4"/>
  <c r="C53" i="4"/>
  <c r="F52" i="4"/>
  <c r="E52" i="4"/>
  <c r="D52" i="4"/>
  <c r="C52" i="4"/>
  <c r="F51" i="4"/>
  <c r="E51" i="4"/>
  <c r="D51" i="4"/>
  <c r="C51" i="4"/>
  <c r="C38" i="4"/>
  <c r="D38" i="4"/>
  <c r="E38" i="4"/>
  <c r="F38" i="4"/>
  <c r="F43" i="4"/>
  <c r="E43" i="4"/>
  <c r="D43" i="4"/>
  <c r="C43" i="4"/>
  <c r="F39" i="4"/>
  <c r="E39" i="4"/>
  <c r="D39" i="4"/>
  <c r="C39" i="4"/>
  <c r="F37" i="4"/>
  <c r="E37" i="4"/>
  <c r="D37" i="4"/>
  <c r="C37" i="4"/>
  <c r="F29" i="4"/>
  <c r="E29" i="4"/>
  <c r="D29" i="4"/>
  <c r="C29" i="4"/>
  <c r="F25" i="4"/>
  <c r="E25" i="4"/>
  <c r="D25" i="4"/>
  <c r="C25" i="4"/>
  <c r="F24" i="4"/>
  <c r="E24" i="4"/>
  <c r="D24" i="4"/>
  <c r="C24" i="4"/>
  <c r="C11" i="4"/>
  <c r="F12" i="4"/>
  <c r="G44" i="2" l="1"/>
  <c r="G230" i="4"/>
  <c r="G246" i="4"/>
  <c r="G247" i="4"/>
  <c r="G251" i="4"/>
  <c r="H251" i="4" s="1"/>
  <c r="G259" i="4"/>
  <c r="G260" i="4"/>
  <c r="G261" i="4"/>
  <c r="G265" i="4"/>
  <c r="G266" i="4"/>
  <c r="G267" i="4"/>
  <c r="G47" i="2"/>
  <c r="G46" i="2"/>
  <c r="G45" i="2"/>
  <c r="G41" i="2"/>
  <c r="G12" i="2"/>
  <c r="G30" i="2"/>
  <c r="G29" i="2"/>
  <c r="G27" i="2"/>
  <c r="G31" i="2"/>
  <c r="G28" i="2"/>
  <c r="G18" i="2"/>
  <c r="H18" i="2" s="1"/>
  <c r="G146" i="2"/>
  <c r="H146" i="2" s="1"/>
  <c r="G158" i="2"/>
  <c r="H158" i="2" s="1"/>
  <c r="G166" i="2"/>
  <c r="G11" i="2"/>
  <c r="G14" i="2"/>
  <c r="G13" i="2"/>
  <c r="G142" i="2"/>
  <c r="H142" i="2" s="1"/>
  <c r="G48" i="2"/>
  <c r="G61" i="2"/>
  <c r="H61" i="2" s="1"/>
  <c r="H57" i="2" s="1"/>
  <c r="F9" i="1" s="1"/>
  <c r="G65" i="2"/>
  <c r="H65" i="2" s="1"/>
  <c r="G167" i="2"/>
  <c r="G98" i="2"/>
  <c r="H98" i="2" s="1"/>
  <c r="G106" i="2"/>
  <c r="H106" i="2" s="1"/>
  <c r="G110" i="2"/>
  <c r="H110" i="2" s="1"/>
  <c r="G122" i="2"/>
  <c r="H122" i="2" s="1"/>
  <c r="G52" i="2"/>
  <c r="H53" i="2" s="1"/>
  <c r="G94" i="2"/>
  <c r="G73" i="2"/>
  <c r="H73" i="2" s="1"/>
  <c r="G118" i="2"/>
  <c r="H118" i="2" s="1"/>
  <c r="G154" i="2"/>
  <c r="H154" i="2" s="1"/>
  <c r="G40" i="2"/>
  <c r="G26" i="2"/>
  <c r="G85" i="2"/>
  <c r="G130" i="2"/>
  <c r="H130" i="2" s="1"/>
  <c r="G134" i="2"/>
  <c r="H134" i="2" s="1"/>
  <c r="G171" i="2"/>
  <c r="H171" i="2" s="1"/>
  <c r="G179" i="2"/>
  <c r="H180" i="2" s="1"/>
  <c r="H175" i="2" s="1"/>
  <c r="F18" i="1" s="1"/>
  <c r="G18" i="1" s="1"/>
  <c r="G231" i="4"/>
  <c r="G232" i="4"/>
  <c r="G233" i="4"/>
  <c r="G237" i="4"/>
  <c r="H237" i="4" s="1"/>
  <c r="G245" i="4"/>
  <c r="G201" i="4"/>
  <c r="G202" i="4"/>
  <c r="G203" i="4"/>
  <c r="G204" i="4"/>
  <c r="G205" i="4"/>
  <c r="G206" i="4"/>
  <c r="G210" i="4"/>
  <c r="H210" i="4" s="1"/>
  <c r="G219" i="4"/>
  <c r="G220" i="4"/>
  <c r="G221" i="4"/>
  <c r="G222" i="4"/>
  <c r="G170" i="4"/>
  <c r="G171" i="4"/>
  <c r="G172" i="4"/>
  <c r="G176" i="4"/>
  <c r="H176" i="4" s="1"/>
  <c r="G218" i="4"/>
  <c r="G187" i="4"/>
  <c r="G186" i="4"/>
  <c r="G185" i="4"/>
  <c r="G184" i="4"/>
  <c r="G188" i="4"/>
  <c r="G189" i="4"/>
  <c r="G193" i="4"/>
  <c r="H193" i="4" s="1"/>
  <c r="G157" i="4"/>
  <c r="G158" i="4"/>
  <c r="G162" i="4"/>
  <c r="H162" i="4" s="1"/>
  <c r="G110" i="4"/>
  <c r="G144" i="4"/>
  <c r="G142" i="4"/>
  <c r="G123" i="4"/>
  <c r="G124" i="4"/>
  <c r="G125" i="4"/>
  <c r="G126" i="4"/>
  <c r="G130" i="4"/>
  <c r="H130" i="4" s="1"/>
  <c r="G138" i="4"/>
  <c r="G141" i="4"/>
  <c r="G140" i="4"/>
  <c r="G143" i="4"/>
  <c r="G139" i="4"/>
  <c r="G145" i="4"/>
  <c r="G149" i="4"/>
  <c r="H149" i="4" s="1"/>
  <c r="G52" i="4"/>
  <c r="G53" i="4"/>
  <c r="G57" i="4"/>
  <c r="H57" i="4" s="1"/>
  <c r="G82" i="4"/>
  <c r="G86" i="4"/>
  <c r="H86" i="4" s="1"/>
  <c r="G95" i="4"/>
  <c r="G108" i="4"/>
  <c r="G109" i="4"/>
  <c r="G111" i="4"/>
  <c r="G115" i="4"/>
  <c r="H115" i="4" s="1"/>
  <c r="G96" i="4"/>
  <c r="G66" i="4"/>
  <c r="G67" i="4"/>
  <c r="G79" i="4"/>
  <c r="G100" i="4"/>
  <c r="H100" i="4" s="1"/>
  <c r="G94" i="4"/>
  <c r="G80" i="4"/>
  <c r="G81" i="4"/>
  <c r="G71" i="4"/>
  <c r="H71" i="4" s="1"/>
  <c r="G65" i="4"/>
  <c r="G38" i="4"/>
  <c r="G39" i="4"/>
  <c r="G51" i="4"/>
  <c r="G37" i="4"/>
  <c r="G43" i="4"/>
  <c r="H43" i="4" s="1"/>
  <c r="G24" i="4"/>
  <c r="G25" i="4"/>
  <c r="G29" i="4"/>
  <c r="H29" i="4" s="1"/>
  <c r="H150" i="2" l="1"/>
  <c r="F16" i="1" s="1"/>
  <c r="G16" i="1" s="1"/>
  <c r="H126" i="2"/>
  <c r="F14" i="1" s="1"/>
  <c r="G14" i="1" s="1"/>
  <c r="H138" i="2"/>
  <c r="F15" i="1" s="1"/>
  <c r="G15" i="1" s="1"/>
  <c r="H114" i="2"/>
  <c r="F13" i="1" s="1"/>
  <c r="G13" i="1" s="1"/>
  <c r="H102" i="2"/>
  <c r="F12" i="1" s="1"/>
  <c r="G12" i="1" s="1"/>
  <c r="H31" i="2"/>
  <c r="H22" i="2" s="1"/>
  <c r="F7" i="1" s="1"/>
  <c r="G7" i="1" s="1"/>
  <c r="H14" i="2"/>
  <c r="H7" i="2" s="1"/>
  <c r="F6" i="1" s="1"/>
  <c r="G6" i="1" s="1"/>
  <c r="H261" i="4"/>
  <c r="H267" i="4"/>
  <c r="H247" i="4"/>
  <c r="H241" i="4" s="1"/>
  <c r="H233" i="4"/>
  <c r="H226" i="4" s="1"/>
  <c r="H167" i="2"/>
  <c r="H162" i="2" s="1"/>
  <c r="F17" i="1" s="1"/>
  <c r="G17" i="1" s="1"/>
  <c r="H94" i="2"/>
  <c r="H81" i="2" s="1"/>
  <c r="F11" i="1" s="1"/>
  <c r="G11" i="1" s="1"/>
  <c r="H172" i="4"/>
  <c r="H166" i="4" s="1"/>
  <c r="H222" i="4"/>
  <c r="H206" i="4"/>
  <c r="H197" i="4" s="1"/>
  <c r="H189" i="4"/>
  <c r="H180" i="4" s="1"/>
  <c r="H158" i="4"/>
  <c r="H153" i="4" s="1"/>
  <c r="H126" i="4"/>
  <c r="H119" i="4" s="1"/>
  <c r="H145" i="4"/>
  <c r="H134" i="4" s="1"/>
  <c r="H53" i="4"/>
  <c r="H47" i="4" s="1"/>
  <c r="H111" i="4"/>
  <c r="H104" i="4" s="1"/>
  <c r="H82" i="4"/>
  <c r="H75" i="4" s="1"/>
  <c r="H96" i="4"/>
  <c r="H90" i="4" s="1"/>
  <c r="H39" i="4"/>
  <c r="H33" i="4" s="1"/>
  <c r="H25" i="4"/>
  <c r="H20" i="4" s="1"/>
  <c r="H67" i="4"/>
  <c r="H61" i="4" s="1"/>
  <c r="H255" i="4" l="1"/>
  <c r="H214" i="4"/>
  <c r="F36" i="1" s="1"/>
  <c r="G36" i="1" s="1"/>
  <c r="C34" i="9" l="1"/>
  <c r="D34" i="9"/>
  <c r="E34" i="9"/>
  <c r="F34" i="9"/>
  <c r="D33" i="9"/>
  <c r="D35" i="9" s="1"/>
  <c r="E33" i="9"/>
  <c r="F33" i="9"/>
  <c r="C33" i="9"/>
  <c r="C35" i="9" s="1"/>
  <c r="D24" i="9"/>
  <c r="E24" i="9"/>
  <c r="F24" i="9"/>
  <c r="C24" i="9"/>
  <c r="D23" i="9"/>
  <c r="E23" i="9"/>
  <c r="F23" i="9"/>
  <c r="C23" i="9"/>
  <c r="D22" i="9"/>
  <c r="E22" i="9"/>
  <c r="F22" i="9"/>
  <c r="C22" i="9"/>
  <c r="D21" i="9"/>
  <c r="D25" i="9" s="1"/>
  <c r="E21" i="9"/>
  <c r="E25" i="9" s="1"/>
  <c r="F21" i="9"/>
  <c r="F25" i="9" s="1"/>
  <c r="C21" i="9"/>
  <c r="C25" i="9" s="1"/>
  <c r="D16" i="9"/>
  <c r="E16" i="9"/>
  <c r="C16" i="9"/>
  <c r="D15" i="9"/>
  <c r="E15" i="9"/>
  <c r="C15" i="9"/>
  <c r="F11" i="9"/>
  <c r="E11" i="9"/>
  <c r="D11" i="9"/>
  <c r="C11" i="9"/>
  <c r="F10" i="9"/>
  <c r="F28" i="9" s="1"/>
  <c r="E10" i="9"/>
  <c r="E28" i="9" s="1"/>
  <c r="D10" i="9"/>
  <c r="D28" i="9" s="1"/>
  <c r="C10" i="9"/>
  <c r="F35" i="9" l="1"/>
  <c r="G10" i="9"/>
  <c r="E35" i="9"/>
  <c r="G35" i="9" s="1"/>
  <c r="E52" i="8" s="1"/>
  <c r="D17" i="9"/>
  <c r="G25" i="9"/>
  <c r="G27" i="9" s="1"/>
  <c r="G11" i="9"/>
  <c r="E17" i="9"/>
  <c r="C17" i="9"/>
  <c r="C28" i="9"/>
  <c r="G28" i="9" s="1"/>
  <c r="G29" i="9" s="1"/>
  <c r="E34" i="8" s="1"/>
  <c r="E69" i="2" s="1"/>
  <c r="E10" i="1" s="1"/>
  <c r="E23" i="8"/>
  <c r="C12" i="4"/>
  <c r="G17" i="9" l="1"/>
  <c r="E42" i="2"/>
  <c r="G42" i="2" s="1"/>
  <c r="E43" i="2"/>
  <c r="G43" i="2" s="1"/>
  <c r="E77" i="2"/>
  <c r="G77" i="2" s="1"/>
  <c r="H77" i="2" s="1"/>
  <c r="E19" i="8" l="1"/>
  <c r="E36" i="2" s="1"/>
  <c r="E8" i="1" s="1"/>
  <c r="E31" i="8"/>
  <c r="E57" i="2" s="1"/>
  <c r="E9" i="1" s="1"/>
  <c r="G9" i="1" s="1"/>
  <c r="H48" i="2"/>
  <c r="H36" i="2" s="1"/>
  <c r="H69" i="2"/>
  <c r="F10" i="1" s="1"/>
  <c r="G10" i="1" s="1"/>
  <c r="C25" i="1"/>
  <c r="D25" i="1"/>
  <c r="E25" i="1"/>
  <c r="F25" i="1"/>
  <c r="C26" i="1"/>
  <c r="D26" i="1"/>
  <c r="E26" i="1"/>
  <c r="F26" i="1"/>
  <c r="C27" i="1"/>
  <c r="D27" i="1"/>
  <c r="E27" i="1"/>
  <c r="F27" i="1"/>
  <c r="C28" i="1"/>
  <c r="D28" i="1"/>
  <c r="E28" i="1"/>
  <c r="F28" i="1"/>
  <c r="C29" i="1"/>
  <c r="D29" i="1"/>
  <c r="E29" i="1"/>
  <c r="F29" i="1"/>
  <c r="C30" i="1"/>
  <c r="D30" i="1"/>
  <c r="E30" i="1"/>
  <c r="F30" i="1"/>
  <c r="C31" i="1"/>
  <c r="D31" i="1"/>
  <c r="E31" i="1"/>
  <c r="F31" i="1"/>
  <c r="C32" i="1"/>
  <c r="D32" i="1"/>
  <c r="E32" i="1"/>
  <c r="F32" i="1"/>
  <c r="C33" i="1"/>
  <c r="D33" i="1"/>
  <c r="E33" i="1"/>
  <c r="F33" i="1"/>
  <c r="C34" i="1"/>
  <c r="D34" i="1"/>
  <c r="E34" i="1"/>
  <c r="F34" i="1"/>
  <c r="C35" i="1"/>
  <c r="D35" i="1"/>
  <c r="E35" i="1"/>
  <c r="F35" i="1"/>
  <c r="C37" i="1"/>
  <c r="D37" i="1"/>
  <c r="E37" i="1"/>
  <c r="F37" i="1"/>
  <c r="C38" i="1"/>
  <c r="D38" i="1"/>
  <c r="E38" i="1"/>
  <c r="F38" i="1"/>
  <c r="C39" i="1"/>
  <c r="D39" i="1"/>
  <c r="E39" i="1"/>
  <c r="F39" i="1"/>
  <c r="C24" i="1"/>
  <c r="D24" i="1"/>
  <c r="E24" i="1"/>
  <c r="F24" i="1"/>
  <c r="E23" i="1"/>
  <c r="D23" i="1"/>
  <c r="C23" i="1"/>
  <c r="E12" i="4"/>
  <c r="D12" i="4"/>
  <c r="F8" i="1" l="1"/>
  <c r="G8" i="1" s="1"/>
  <c r="G19" i="1" s="1"/>
  <c r="D7" i="10" s="1"/>
  <c r="E7" i="10" s="1"/>
  <c r="G24" i="1"/>
  <c r="G39" i="1"/>
  <c r="G38" i="1"/>
  <c r="G37" i="1"/>
  <c r="G35" i="1"/>
  <c r="G34" i="1"/>
  <c r="G33" i="1"/>
  <c r="G32" i="1"/>
  <c r="G31" i="1"/>
  <c r="G30" i="1"/>
  <c r="G29" i="1"/>
  <c r="G28" i="1"/>
  <c r="G27" i="1"/>
  <c r="G26" i="1"/>
  <c r="G25" i="1"/>
  <c r="G12" i="4"/>
  <c r="C16" i="4"/>
  <c r="F16" i="4"/>
  <c r="E16" i="4"/>
  <c r="D16" i="4"/>
  <c r="D11" i="4"/>
  <c r="F11" i="4"/>
  <c r="E11" i="4"/>
  <c r="G16" i="4" l="1"/>
  <c r="H16" i="4" s="1"/>
  <c r="G11" i="4"/>
  <c r="H12" i="4" s="1"/>
  <c r="H7" i="4" l="1"/>
  <c r="G23" i="1" s="1"/>
  <c r="G41" i="1" l="1"/>
  <c r="G43" i="1" s="1"/>
  <c r="D8" i="10" l="1"/>
  <c r="E8" i="10" l="1"/>
  <c r="D9" i="10"/>
  <c r="E9" i="10" s="1"/>
</calcChain>
</file>

<file path=xl/sharedStrings.xml><?xml version="1.0" encoding="utf-8"?>
<sst xmlns="http://schemas.openxmlformats.org/spreadsheetml/2006/main" count="1216" uniqueCount="293">
  <si>
    <t>ITEM</t>
  </si>
  <si>
    <t>DESCRIPCION</t>
  </si>
  <si>
    <t>SUBTOTAL 
(USD)</t>
  </si>
  <si>
    <t>Columna1</t>
  </si>
  <si>
    <t>TOTAL IMPLEMENTACION DATACENTER</t>
  </si>
  <si>
    <t>PRESUPUESTO</t>
  </si>
  <si>
    <t xml:space="preserve">PROYECTO:   CONSULTORÍA DEL DISEÑO Y ESTUDIOS TÉCNICOS PARA LA CONSTRUCCIÓN  DEL CENTRO DE DATOS EN DE LA SECRETARIA GENERAL DE LA CAN EN LIMA 
</t>
  </si>
  <si>
    <t xml:space="preserve">A. SUBSISTEMA ARQUITECTÓNICO  </t>
  </si>
  <si>
    <t xml:space="preserve">CÓDIGO </t>
  </si>
  <si>
    <t xml:space="preserve">ACTIVIDAD </t>
  </si>
  <si>
    <t xml:space="preserve">UNIDAD </t>
  </si>
  <si>
    <t xml:space="preserve">CANTIDAD </t>
  </si>
  <si>
    <t xml:space="preserve">VALOR UNITARIO </t>
  </si>
  <si>
    <t xml:space="preserve">SUBTOTAL </t>
  </si>
  <si>
    <t>A11</t>
  </si>
  <si>
    <t>A12</t>
  </si>
  <si>
    <t>A13</t>
  </si>
  <si>
    <t>A14</t>
  </si>
  <si>
    <t>A15</t>
  </si>
  <si>
    <t>A16</t>
  </si>
  <si>
    <t>A17</t>
  </si>
  <si>
    <t>A18</t>
  </si>
  <si>
    <t>A19</t>
  </si>
  <si>
    <t>A110</t>
  </si>
  <si>
    <t>A111</t>
  </si>
  <si>
    <t>A112</t>
  </si>
  <si>
    <t>A113</t>
  </si>
  <si>
    <t xml:space="preserve">Valor subsistema arquitectónico </t>
  </si>
  <si>
    <t xml:space="preserve">No. </t>
  </si>
  <si>
    <t xml:space="preserve">DESCRIPCIÓN </t>
  </si>
  <si>
    <t xml:space="preserve">PRECIO UNITARIO </t>
  </si>
  <si>
    <t xml:space="preserve">C. SUBSISTEMA ELÉCTRICO </t>
  </si>
  <si>
    <t>CANTIDAD</t>
  </si>
  <si>
    <t>E31</t>
  </si>
  <si>
    <t>E32</t>
  </si>
  <si>
    <t>E33</t>
  </si>
  <si>
    <t>E34</t>
  </si>
  <si>
    <t>E35</t>
  </si>
  <si>
    <t>E36</t>
  </si>
  <si>
    <t>E37</t>
  </si>
  <si>
    <t>E38</t>
  </si>
  <si>
    <t>E39</t>
  </si>
  <si>
    <t>E310</t>
  </si>
  <si>
    <t>E311</t>
  </si>
  <si>
    <t>E312</t>
  </si>
  <si>
    <t>E313</t>
  </si>
  <si>
    <t>E314</t>
  </si>
  <si>
    <t>E315</t>
  </si>
  <si>
    <t>E316</t>
  </si>
  <si>
    <t>E317</t>
  </si>
  <si>
    <t>E318</t>
  </si>
  <si>
    <t xml:space="preserve">Valor total  subsistema eléctrico </t>
  </si>
  <si>
    <t xml:space="preserve">VALOR TOTAL PRESUPUESTO </t>
  </si>
  <si>
    <t xml:space="preserve">ANÁLISIS DE PRECIOS UNITARIOS </t>
  </si>
  <si>
    <t xml:space="preserve">SUBSISTEMA </t>
  </si>
  <si>
    <t xml:space="preserve">A1. ARQUITECTÓNICO </t>
  </si>
  <si>
    <t xml:space="preserve">CANTIDAD TOTAL </t>
  </si>
  <si>
    <t xml:space="preserve">VALOR UNITARIO TOTAL </t>
  </si>
  <si>
    <t xml:space="preserve">Suministro e  instalación de cerramiento, señalización y campamento. </t>
  </si>
  <si>
    <t>Gbl</t>
  </si>
  <si>
    <t xml:space="preserve"> A. SUMINISTRO DE EQUIPOS O MATERIALES  CON TRANSPORTE</t>
  </si>
  <si>
    <t xml:space="preserve">B.  INSTALACIÓN Y PUESTA EN MARCHA </t>
  </si>
  <si>
    <t xml:space="preserve">Servicios generales de desmonte y retiro </t>
  </si>
  <si>
    <t xml:space="preserve"> A. SERVICIOS GENERALES  DE DESMONTE Y RETIRO, INCLUYE TRANSPORTE </t>
  </si>
  <si>
    <t xml:space="preserve">Suministro e  instalación de muros en sistema drywall.  </t>
  </si>
  <si>
    <t>m2</t>
  </si>
  <si>
    <t xml:space="preserve">Suministro e  instalación de aislante térmico en fibra de vidrio </t>
  </si>
  <si>
    <t xml:space="preserve">Suministro e  instalación de pintura resistente al fuego </t>
  </si>
  <si>
    <t>Suministro e instalación de puertas cortafuegos.</t>
  </si>
  <si>
    <t xml:space="preserve">Suministro e instalación de puertas para confinamiento </t>
  </si>
  <si>
    <t xml:space="preserve">Suministro e instalación de piso electroestático </t>
  </si>
  <si>
    <t>A</t>
  </si>
  <si>
    <t xml:space="preserve">Suministro e instalación de sellos cortafuego </t>
  </si>
  <si>
    <t xml:space="preserve">Suministro e instalación de rejillas de descarga de  doble deflexión y retorno.  </t>
  </si>
  <si>
    <t xml:space="preserve">Suministro de mobiliario especializadado para NOC </t>
  </si>
  <si>
    <t xml:space="preserve">Suministro e  instalación de señalización de espacios e informativa de puerta cortafuegos </t>
  </si>
  <si>
    <t xml:space="preserve">Servicio de aseo final y transporte de residuos </t>
  </si>
  <si>
    <t>SUMINISTRO DE SERVICIOS Y TRANSPORTE</t>
  </si>
  <si>
    <t>Suministro e  instalación de Cableado de ATS A Tablero General TG-01</t>
  </si>
  <si>
    <t xml:space="preserve">C3.ELÉCTRICO </t>
  </si>
  <si>
    <t xml:space="preserve">Suministro e  instalación de cableado de acometida </t>
  </si>
  <si>
    <t>Suministro e  instalación de Cableado de GE a Tab. De paso</t>
  </si>
  <si>
    <t>Suministro e  instalación de Cableado de GE a Tab. De paso a ATS</t>
  </si>
  <si>
    <t>Suministro e  instalación de Cableado de Tab. General a TX</t>
  </si>
  <si>
    <t xml:space="preserve">Suministro e  instalación de Cableado de Tab. De maniobras </t>
  </si>
  <si>
    <t xml:space="preserve">Suministro e  instalación de tablero de maniobras a tableros estabilizados </t>
  </si>
  <si>
    <t xml:space="preserve">Suministro e  instalación de cableado de tablero estabilizados a PDU </t>
  </si>
  <si>
    <t xml:space="preserve">Suministro e  instalación de cableado de tableros estabilizados a PDU </t>
  </si>
  <si>
    <t>Suministro e  instalación de tablero de maniobras</t>
  </si>
  <si>
    <t>Suministro e  instalación de tablero estabilizado TDE-A</t>
  </si>
  <si>
    <t>Suministro e  instalación de tablero estabilizado TDE-B</t>
  </si>
  <si>
    <t xml:space="preserve">Instalación o montaje de GE, ducto de descarga, tubos de escape, tuberias suministro de combustible y tanque de combustible </t>
  </si>
  <si>
    <t xml:space="preserve">Suministro  y montaje de banco de baterias. </t>
  </si>
  <si>
    <t xml:space="preserve">Suministro e instalación de luminarias </t>
  </si>
  <si>
    <t>Suministro e instalación de bandejas metálicas</t>
  </si>
  <si>
    <t xml:space="preserve">Suministro,  instalación  y configuración  de grupo electrogeno trifásico   </t>
  </si>
  <si>
    <t xml:space="preserve">BASE DE DATOS  </t>
  </si>
  <si>
    <t xml:space="preserve">ARQUITECTÓNICO </t>
  </si>
  <si>
    <t xml:space="preserve">Código </t>
  </si>
  <si>
    <t>PRECIO UNIT DOLARES</t>
  </si>
  <si>
    <t xml:space="preserve">Actividades preliminares  </t>
  </si>
  <si>
    <t xml:space="preserve">Gbl </t>
  </si>
  <si>
    <t xml:space="preserve">Cerramiento con puertas provisional en madera para  circulación 1.  1.6m*2.4m, dos hojas </t>
  </si>
  <si>
    <t>Und</t>
  </si>
  <si>
    <t xml:space="preserve">Cerramiento con puerta provisional en madera  para  circulación 2.  1.5m*2.4m, dos hojas </t>
  </si>
  <si>
    <t xml:space="preserve">Señalización de inicio de obra. Una señal por puerta </t>
  </si>
  <si>
    <t xml:space="preserve">Und </t>
  </si>
  <si>
    <t xml:space="preserve">Adecuación de campamento </t>
  </si>
  <si>
    <t xml:space="preserve">Servicio de instalación de cerramiento, señalización  y   campamento, incluye tornilleria y herramienta menor </t>
  </si>
  <si>
    <t xml:space="preserve">Desmonte de muebles fijos y equipos </t>
  </si>
  <si>
    <t>Desmonte de lámparas situadas a 2.4m de altura, si deteriorar los elementos constructivos a los que está sujeta</t>
  </si>
  <si>
    <t>Glb</t>
  </si>
  <si>
    <t xml:space="preserve">Desmonte de bandejas metálicas  </t>
  </si>
  <si>
    <t xml:space="preserve">Desmonte de equipos e instalaciones eléctricas y eléctrónicas  </t>
  </si>
  <si>
    <t xml:space="preserve">Traslado de equipos y muebles.  </t>
  </si>
  <si>
    <t xml:space="preserve">Retiro de las instalaciones de materiales  y equipos sobrantes </t>
  </si>
  <si>
    <t>Traslado de equipos y muebles  a otros espacios de la SGCAN</t>
  </si>
  <si>
    <t xml:space="preserve">Muros  en drywall  </t>
  </si>
  <si>
    <t xml:space="preserve">Lámina de yeso cartón  2440x1220 RF.  Resistente  al fuego de 1/2 pulgada . Muro interior </t>
  </si>
  <si>
    <t xml:space="preserve">Lámina de fibrocemento de 10mm de espesor para muro exterior, sobre las ventanas.  </t>
  </si>
  <si>
    <t>Perfil paral en acero galvanizado calibre 26  89mm</t>
  </si>
  <si>
    <t xml:space="preserve">Perfil canal acero galvanizado calibre 26 90mm </t>
  </si>
  <si>
    <t>Tornillo con chazo de 7X7/16</t>
  </si>
  <si>
    <t xml:space="preserve">Tornillo extraplano </t>
  </si>
  <si>
    <t>Tornillo No 6*1</t>
  </si>
  <si>
    <t xml:space="preserve">Cinta de fibra de vidrio o malla </t>
  </si>
  <si>
    <t xml:space="preserve">Rollo </t>
  </si>
  <si>
    <t xml:space="preserve">Masilla acrílica  </t>
  </si>
  <si>
    <t>galón</t>
  </si>
  <si>
    <t>Sección completa de andamios  1.2m*1.5m</t>
  </si>
  <si>
    <t xml:space="preserve">día </t>
  </si>
  <si>
    <t xml:space="preserve">Servicio de instalación de muros en drywall   incluye herramienta menor  </t>
  </si>
  <si>
    <t xml:space="preserve">Aislante  térmico acústico para muro en drywall </t>
  </si>
  <si>
    <t xml:space="preserve">Aislante térmico acústico en fibra de vidrio </t>
  </si>
  <si>
    <t xml:space="preserve">Servicio de instalación de aislante térmico acústico </t>
  </si>
  <si>
    <t xml:space="preserve">Pintura  cortafuegos de muros y techo </t>
  </si>
  <si>
    <t>Pintura resistente al fuego  color blanco cumple normas  NFPA 255 y ATS; E-84</t>
  </si>
  <si>
    <t>kg</t>
  </si>
  <si>
    <t xml:space="preserve">Servicio de pintura con herramienta menor </t>
  </si>
  <si>
    <t>Puertas cortafuegos Puerta cortafuegos de acero galvanizado homologada,</t>
  </si>
  <si>
    <t xml:space="preserve">Hoja  metálica de 2.10m*1.00m con barra antipánico,lacada,  peepholes 180 grados,  con barra antipánico,  en lámina acero galvanizado de 1.1 mm de espesor, ensambladas y montadas, con cámara intermedia de lana de roca de alta densidad,  certificada por UL Bajo norma americana UL10B – UL10C. </t>
  </si>
  <si>
    <t xml:space="preserve">Hoja   metálica de de 2.10m*0.75m lacada, con barra antipánico,lacada,  peepholes 180 grados,  con barra antipánico,  en lámina acero galvanizado de 1.1  mm de espesor, plegadas, ensambladas y montadas, con cámara intermedia de lana de roca de alta densidad,  certificada por UL Bajo norma americana UL10B – UL10C. </t>
  </si>
  <si>
    <t>Marco  metálico de 1.5 mm  para hoja  de 2.10m*1.00m</t>
  </si>
  <si>
    <t>Marco metálico de 1.5mm para hojas dos hojas 2.10*0.75m</t>
  </si>
  <si>
    <t xml:space="preserve">Sellado  contra humos y gases calientes. </t>
  </si>
  <si>
    <t xml:space="preserve">ml </t>
  </si>
  <si>
    <t>Material Aislante: Honeycomb core (placa aislante con celdas tipo panel de abeja).</t>
  </si>
  <si>
    <t xml:space="preserve"> Barra Antipanico RF-3 Horas, con la certificación, ANSI 156.3 Grado 1, Listadas y certificadas UL y ULC para 3 horas contra fuego,</t>
  </si>
  <si>
    <t xml:space="preserve">Cierra puertas hidráulico de tráfico pesado con reguladores de fuerza, acabado en aluminio natural. certificada UL , ANSI  GRADE 3 </t>
  </si>
  <si>
    <t>Cerraduras  para puerta sencilla 1m*2.10m</t>
  </si>
  <si>
    <t>Cerradura para puerta doble 1.5m*2.1</t>
  </si>
  <si>
    <t xml:space="preserve">Instalación de puertas cortafuegos incluye tornilleria y herramienta menor </t>
  </si>
  <si>
    <t xml:space="preserve">Puertas deslizables para confinamiento </t>
  </si>
  <si>
    <t>Puerta corrediza  de bloqueo, con dos hojas.  L:  3.50m con marco en acero galvanizado  de 1.2mm,  panel de vidrio templado de 6mm, con empaquetadura perimetral  y  pintura epoxi poliéster color Negro RAL 9005.</t>
  </si>
  <si>
    <t>Servicio de instalación de puertas para confinamiento</t>
  </si>
  <si>
    <t xml:space="preserve">Piso electroestático  </t>
  </si>
  <si>
    <t>Recubrimiento para piso con pintura   epóxica antiestático ó mortero conductivo 40micras de capa color gris.  Capa intermedia altamente conductiva para pisos antiestáticos</t>
  </si>
  <si>
    <t xml:space="preserve">Servicio de instalación de piso electroestático </t>
  </si>
  <si>
    <t>Sellos cortafuego</t>
  </si>
  <si>
    <t xml:space="preserve">La pasta o sello cortafuego para los s pases de cables, escalerilla, ductos de AA, etc. Es ignífugo monolítico a base de látex </t>
  </si>
  <si>
    <t>Un</t>
  </si>
  <si>
    <t xml:space="preserve">Servicio de instalación de sellos cortafuego incluye aplicador </t>
  </si>
  <si>
    <t>Gl</t>
  </si>
  <si>
    <t xml:space="preserve">Rejillas de descarga de de doble deflexión y retorno.  </t>
  </si>
  <si>
    <t>Rejillas de descarga de aire,  medida de 16”x14”.100%, manual, en aluminio, con espesor 1/27”, Pintura poliéster en polvo aplicada mediante proceso electrostático y horneada, color Blanco, RAL 9016.</t>
  </si>
  <si>
    <t>Rejillas de retorno son aletas aletas horizontales regulables con regulación 100%, tipo RVO (Aletas opuestas). Medida: 20”x12”.100%, manual, material aluminio,  de espesor 1/27” con Pintura poliéster en polvo aplicada mediante proceso electrostático y horneada. color blanco, RAL 9016.</t>
  </si>
  <si>
    <t xml:space="preserve">Mobiliario técnico </t>
  </si>
  <si>
    <t xml:space="preserve">Muebles especializados  tipo consola para NOC especializado tipo e desk </t>
  </si>
  <si>
    <t xml:space="preserve">Servicio de instalación de mobiliario </t>
  </si>
  <si>
    <t xml:space="preserve">Señalización General </t>
  </si>
  <si>
    <t xml:space="preserve">Señalización de espacios  </t>
  </si>
  <si>
    <t>Señalizacion para  puerta cortafuego: rotulo en placa de aluminio con el nombre de la sala y teléfono de contacto del NOC.</t>
  </si>
  <si>
    <t xml:space="preserve">Servicio de instalación de señalización </t>
  </si>
  <si>
    <t xml:space="preserve">Aseo </t>
  </si>
  <si>
    <t xml:space="preserve">Servicio de limpíeza general al final de la construcción </t>
  </si>
  <si>
    <t xml:space="preserve">Transporte de residuos </t>
  </si>
  <si>
    <t xml:space="preserve">ELÉCTRICO </t>
  </si>
  <si>
    <t>Cableado de acometida</t>
  </si>
  <si>
    <t>Acometida general 3-1x95mm2 - N2X0H</t>
  </si>
  <si>
    <t>ml</t>
  </si>
  <si>
    <t>Tuberia metalica flexible y accesorios</t>
  </si>
  <si>
    <t>GLB</t>
  </si>
  <si>
    <t xml:space="preserve">Servicio de instalación de cableado de acometida </t>
  </si>
  <si>
    <t>Cableado de GE a Tab. De paso</t>
  </si>
  <si>
    <t>Servicio de instalación Cableado de GE a Tab. De paso</t>
  </si>
  <si>
    <t>Cableado de Tab. De paso a ATS</t>
  </si>
  <si>
    <t>Conductor 3-1x95mm2 - N2X0H</t>
  </si>
  <si>
    <t>Conductor 3-1x50mm2 - NH-80</t>
  </si>
  <si>
    <t>Servicio de instalación Cableado de Tab. De paso a ATS</t>
  </si>
  <si>
    <t>Cableado de ATS a Tablero General TG-01</t>
  </si>
  <si>
    <t>Servicio de instalación Cableado de ATS a Tablero General TG-01</t>
  </si>
  <si>
    <t>Cableado de Tab. General a TX</t>
  </si>
  <si>
    <t>Conductor 3-1x35mm2 - N2X0H</t>
  </si>
  <si>
    <t>Conductor 3-1x16mm2 - NH-80</t>
  </si>
  <si>
    <t>Servicio de instalación Cableado de Tab. General a TX</t>
  </si>
  <si>
    <t>Cableado de TX a Tab. De maniobras</t>
  </si>
  <si>
    <t>Conductor 3-1x35mm2 - NH-80</t>
  </si>
  <si>
    <t>Servicio de instalación Cableado de TX a Tab. De maniobras</t>
  </si>
  <si>
    <t>Cableado Tablero de maniobras a Tableros estabilizados</t>
  </si>
  <si>
    <t>Conductor 3-1x25mm2 - N2X0H</t>
  </si>
  <si>
    <t>Conductor 3-1x25mm2 - NH-80</t>
  </si>
  <si>
    <t xml:space="preserve">Servicio de instalación de tablero de maniobras a tableros estabilizados </t>
  </si>
  <si>
    <t>Cableado de Tablero estabilizado a PDU</t>
  </si>
  <si>
    <t>Conductor 3-1x4mm2 - RZ1-K</t>
  </si>
  <si>
    <t>Conductor 4-1x10mm2 - RZ1-K</t>
  </si>
  <si>
    <t>Aterramiento de Racks, Conductor 3-1x16mm2 - NH-80</t>
  </si>
  <si>
    <t>Servicio de instalación  Cableado de Tablero estabilizado a PDU</t>
  </si>
  <si>
    <t>Tablero General TG-01</t>
  </si>
  <si>
    <t>Tablero de metalico.</t>
  </si>
  <si>
    <t>Interruptor temomagnetico 3x125A - NSX160F -Schneider</t>
  </si>
  <si>
    <t>Interruptor temomagnetico 3x80A - EZC100N -Schneider</t>
  </si>
  <si>
    <t>Interruptor temomagnetico 3x40A - EZC100N -Schneider</t>
  </si>
  <si>
    <t>Interruptor temomagnetico 3x20A - EZC100N -Schneider</t>
  </si>
  <si>
    <t>Interruptor temomagnetico 2x20A - IC60N -Schneider</t>
  </si>
  <si>
    <t>Interruptor temomagnetico 2x16A - IC60N -Schneider</t>
  </si>
  <si>
    <t>Interruptor diferencial 2x25A, 30mA</t>
  </si>
  <si>
    <t>Servicio de instalación de tablero.Tablero General TG-01</t>
  </si>
  <si>
    <t>Tablero de Paso</t>
  </si>
  <si>
    <t>Interruptor temomagnetico 3x400A - NSX400N -Schneider</t>
  </si>
  <si>
    <t xml:space="preserve">Servicio de instalación de tablero de paso </t>
  </si>
  <si>
    <t>Tablero de maniobras</t>
  </si>
  <si>
    <t>Tablero de metalico, fabricación nacional.</t>
  </si>
  <si>
    <t>Interruptor temomagnetico 3x125A - EZC100N -Schneider</t>
  </si>
  <si>
    <t>Interruptor temomagnetico 3x32A - IC60N -Schneider</t>
  </si>
  <si>
    <t xml:space="preserve">Servicio de instalación de tablero. Tablero de maniobras </t>
  </si>
  <si>
    <t>Tablero estabilizado TDE-A</t>
  </si>
  <si>
    <t>Interruptor termomagnetico 2x63A - IC60N -Schneider</t>
  </si>
  <si>
    <t>Interruptor termomagnetico 2x20A - IC60N -Schneider</t>
  </si>
  <si>
    <t>Interruptor termomagnetico 2x10A - IC60N -Schneider</t>
  </si>
  <si>
    <t>Interruptor diferencial 2x63A, 300mA</t>
  </si>
  <si>
    <t>Servicio de instalación de tablero  estabilizado TDE-A</t>
  </si>
  <si>
    <t>Tablero estabilizado TDE-B</t>
  </si>
  <si>
    <t>Interruptor temomagnetico 2x63A - IC60N -Schneider</t>
  </si>
  <si>
    <t>Interruptor temomagnetico 2x10A - IC60N -Schneider</t>
  </si>
  <si>
    <t>Servicio de instalación de tablero estabilizado TDE-B</t>
  </si>
  <si>
    <t xml:space="preserve"> GE</t>
  </si>
  <si>
    <t>Montaje y anclaje de GE</t>
  </si>
  <si>
    <t>Instalación de ducto de descarga</t>
  </si>
  <si>
    <t>Instalación y suministro de tubos de escape (8metros)</t>
  </si>
  <si>
    <t>Instalación de tuberias para suministro de combustible</t>
  </si>
  <si>
    <t>Montaje de Tanque de combustible</t>
  </si>
  <si>
    <t>Instalación de UPS</t>
  </si>
  <si>
    <t>Instalación de UPS, configuración y pruebas</t>
  </si>
  <si>
    <t>Conductor 2-1x70mm2 - GPT</t>
  </si>
  <si>
    <t>Instalación y montaje de banco de baterias (incluye fabricación de puentes para baterias)</t>
  </si>
  <si>
    <t>Luminarias</t>
  </si>
  <si>
    <t>Luminarias 30x120cm x 50w (Sala UPS)</t>
  </si>
  <si>
    <t>Instalación de luminarias (Cableado y entubado)</t>
  </si>
  <si>
    <t>Gld</t>
  </si>
  <si>
    <t>Luminarias 30x120cm x 50w (Sala Data Center)</t>
  </si>
  <si>
    <t>Bandejas metalicas</t>
  </si>
  <si>
    <t>Bandeja metálica eléctrica de 250x100mm</t>
  </si>
  <si>
    <t>Bandeja metálica de datos 250x100mm</t>
  </si>
  <si>
    <t>Bandeja metálica Canalizado HVAC 250*100mm</t>
  </si>
  <si>
    <t>Instalación de bandejas metalicas electricas</t>
  </si>
  <si>
    <t>Instalación de bandejas metalicas HVAC</t>
  </si>
  <si>
    <t>Instalación de bandejas metalicas Data</t>
  </si>
  <si>
    <t>Grupo electrogeno trifásico</t>
  </si>
  <si>
    <t xml:space="preserve">Grupo electrogeno trifásico  220/380/440V silencioso 50KW Con  AVR </t>
  </si>
  <si>
    <t>Servicios de instalacion y configuración del grupo electrogeno (plantas eléctricas)</t>
  </si>
  <si>
    <t xml:space="preserve">MEMORIAS DE CÁLCULO  </t>
  </si>
  <si>
    <t xml:space="preserve">Área y Volumen del Data Center  </t>
  </si>
  <si>
    <t xml:space="preserve">Criterio </t>
  </si>
  <si>
    <t xml:space="preserve">SALA UPS </t>
  </si>
  <si>
    <t xml:space="preserve">ZONA DE TABLEROS </t>
  </si>
  <si>
    <t xml:space="preserve">SALA DE SERVIDORES </t>
  </si>
  <si>
    <t>NOC</t>
  </si>
  <si>
    <t xml:space="preserve">TOTAL </t>
  </si>
  <si>
    <t xml:space="preserve">Largo </t>
  </si>
  <si>
    <t xml:space="preserve">Ancho </t>
  </si>
  <si>
    <t>Alto</t>
  </si>
  <si>
    <t>Total M2</t>
  </si>
  <si>
    <t>Total M3</t>
  </si>
  <si>
    <t xml:space="preserve">Área de muro para tapar ventanas  interior </t>
  </si>
  <si>
    <t>SALA UPS</t>
  </si>
  <si>
    <t xml:space="preserve">ZONA DE TABLERO </t>
  </si>
  <si>
    <t xml:space="preserve">NOC </t>
  </si>
  <si>
    <t xml:space="preserve">Alto </t>
  </si>
  <si>
    <t xml:space="preserve">Área   </t>
  </si>
  <si>
    <t xml:space="preserve">Area de muros </t>
  </si>
  <si>
    <t>Largo 1</t>
  </si>
  <si>
    <t>Largo 2</t>
  </si>
  <si>
    <t>Ancho 1</t>
  </si>
  <si>
    <t>Ancho 2</t>
  </si>
  <si>
    <t xml:space="preserve">Total </t>
  </si>
  <si>
    <t xml:space="preserve">altura </t>
  </si>
  <si>
    <t xml:space="preserve">Área de muros </t>
  </si>
  <si>
    <t xml:space="preserve">Area de cielorasos  </t>
  </si>
  <si>
    <t xml:space="preserve">Total  muros y cielorasos  </t>
  </si>
  <si>
    <t xml:space="preserve">Pisos  electroestático  </t>
  </si>
  <si>
    <t xml:space="preserve">PROYECTO:   ACONDICIONAMIENTO DE CENTRO DE DATOS DE LA SECRETARÍA GENERAL DE LA 
COMUNIDAD ANDINA 
</t>
  </si>
  <si>
    <t xml:space="preserve">PROYECTO:   ACONDICIONAMIENTO DE CENTRO DE DATOS DE LA SECRETARÍA GENERAL DE LA 
COMUNIDAD ANDINA </t>
  </si>
  <si>
    <t>NOTA: (*) El contenido detallado en este documento Excel sirve únicamente como una guía ilustrativa sobre la estructura y formato en que se espera que los oferentes presenten sus propuestas presupuestarias. No se encuentra limitado exclusivamente a los ítems aquí listados, ni implica que todos los ítems sean requisitos obligatorios para la presente contratación, algunos de los ítems pueden exceder el alcance de la actual convocatoria, pero se incluyen solo como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</si>
</sst>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lt;=9999999]###\-####;\(###\)\ ###\-####"/>
    <numFmt numFmtId="165" formatCode="_-[$$-409]* #,##0.00_ ;_-[$$-409]* \-#,##0.00\ ;_-[$$-409]* &quot;-&quot;??_ ;_-@_ "/>
    <numFmt numFmtId="166" formatCode="0.0"/>
  </numFmts>
  <fonts count="25" x14ac:knownFonts="1">
    <font>
      <sz val="11"/>
      <color rgb="FF586572"/>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3"/>
      <color theme="3"/>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4"/>
      <color theme="2"/>
      <name val="Arial Black"/>
      <family val="2"/>
    </font>
    <font>
      <sz val="9"/>
      <color rgb="FFC45011"/>
      <name val="Arial Black"/>
      <family val="2"/>
    </font>
    <font>
      <b/>
      <sz val="11"/>
      <color rgb="FF2C3238"/>
      <name val="Calibri"/>
      <family val="2"/>
      <scheme val="minor"/>
    </font>
    <font>
      <b/>
      <sz val="11"/>
      <color rgb="FF586572"/>
      <name val="Calibri"/>
      <family val="2"/>
      <scheme val="minor"/>
    </font>
    <font>
      <sz val="12"/>
      <color theme="4" tint="-0.499984740745262"/>
      <name val="Calibri"/>
      <family val="2"/>
      <scheme val="minor"/>
    </font>
    <font>
      <b/>
      <sz val="12"/>
      <color rgb="FF586572"/>
      <name val="Calibri"/>
      <family val="2"/>
      <scheme val="minor"/>
    </font>
    <font>
      <b/>
      <sz val="10"/>
      <color theme="1"/>
      <name val="Century Gothic"/>
      <family val="2"/>
    </font>
    <font>
      <sz val="10"/>
      <color rgb="FF586572"/>
      <name val="Century Gothic"/>
      <family val="2"/>
    </font>
    <font>
      <sz val="11"/>
      <color rgb="FF586572"/>
      <name val="Calibri"/>
      <family val="2"/>
      <scheme val="minor"/>
    </font>
    <font>
      <b/>
      <sz val="10"/>
      <color rgb="FFC45011"/>
      <name val="Arial Black"/>
      <family val="2"/>
    </font>
    <font>
      <sz val="11"/>
      <color theme="1" tint="0.249977111117893"/>
      <name val="Calibri"/>
      <family val="2"/>
      <scheme val="minor"/>
    </font>
    <font>
      <sz val="9"/>
      <color theme="1" tint="0.249977111117893"/>
      <name val="Arial Black"/>
      <family val="2"/>
    </font>
    <font>
      <b/>
      <sz val="11"/>
      <color theme="1" tint="0.249977111117893"/>
      <name val="Calibri"/>
      <family val="2"/>
      <scheme val="minor"/>
    </font>
    <font>
      <sz val="10"/>
      <color theme="1" tint="0.249977111117893"/>
      <name val="Century Gothic"/>
      <family val="2"/>
    </font>
    <font>
      <sz val="14"/>
      <color theme="0"/>
      <name val="Arial Black"/>
      <family val="2"/>
    </font>
    <font>
      <sz val="11"/>
      <color rgb="FFFFFFFF"/>
      <name val="Calibri"/>
      <family val="2"/>
      <scheme val="minor"/>
    </font>
    <font>
      <b/>
      <i/>
      <sz val="11"/>
      <name val="Calibri"/>
      <family val="2"/>
      <scheme val="minor"/>
    </font>
  </fonts>
  <fills count="1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rgb="FF586572"/>
        <bgColor indexed="64"/>
      </patternFill>
    </fill>
    <fill>
      <patternFill patternType="solid">
        <fgColor theme="0"/>
        <bgColor indexed="64"/>
      </patternFill>
    </fill>
    <fill>
      <patternFill patternType="solid">
        <fgColor rgb="FFC45011"/>
        <bgColor indexed="64"/>
      </patternFill>
    </fill>
    <fill>
      <patternFill patternType="solid">
        <fgColor theme="5" tint="0.39994506668294322"/>
        <bgColor indexed="64"/>
      </patternFill>
    </fill>
    <fill>
      <patternFill patternType="solid">
        <fgColor rgb="FFD9E1F2"/>
        <bgColor indexed="64"/>
      </patternFill>
    </fill>
  </fills>
  <borders count="8">
    <border>
      <left/>
      <right/>
      <top/>
      <bottom/>
      <diagonal/>
    </border>
    <border>
      <left/>
      <right/>
      <top/>
      <bottom style="medium">
        <color theme="4" tint="0.39997558519241921"/>
      </bottom>
      <diagonal/>
    </border>
    <border>
      <left/>
      <right/>
      <top style="medium">
        <color theme="4" tint="0.39997558519241921"/>
      </top>
      <bottom/>
      <diagonal/>
    </border>
    <border>
      <left/>
      <right/>
      <top/>
      <bottom style="thin">
        <color rgb="FF586572"/>
      </bottom>
      <diagonal/>
    </border>
    <border>
      <left/>
      <right/>
      <top style="thin">
        <color rgb="FF586572"/>
      </top>
      <bottom/>
      <diagonal/>
    </border>
    <border>
      <left/>
      <right/>
      <top/>
      <bottom style="thin">
        <color indexed="64"/>
      </bottom>
      <diagonal/>
    </border>
    <border>
      <left/>
      <right/>
      <top style="thin">
        <color rgb="FF586572"/>
      </top>
      <bottom style="thin">
        <color theme="0" tint="-0.499984740745262"/>
      </bottom>
      <diagonal/>
    </border>
    <border>
      <left/>
      <right/>
      <top/>
      <bottom style="thin">
        <color theme="0" tint="-0.499984740745262"/>
      </bottom>
      <diagonal/>
    </border>
  </borders>
  <cellStyleXfs count="12">
    <xf numFmtId="0" fontId="0" fillId="0" borderId="0"/>
    <xf numFmtId="43" fontId="3" fillId="0" borderId="0" applyFont="0" applyFill="0" applyBorder="0" applyAlignment="0" applyProtection="0"/>
    <xf numFmtId="165" fontId="1" fillId="0" borderId="0" applyFont="0" applyBorder="0" applyAlignment="0" applyProtection="0"/>
    <xf numFmtId="0" fontId="8" fillId="5" borderId="0" applyNumberFormat="0" applyAlignment="0" applyProtection="0"/>
    <xf numFmtId="0" fontId="9" fillId="0" borderId="0" applyNumberFormat="0" applyFill="0" applyAlignment="0" applyProtection="0"/>
    <xf numFmtId="0" fontId="4" fillId="0" borderId="1" applyNumberFormat="0" applyFill="0" applyAlignment="0" applyProtection="0"/>
    <xf numFmtId="0" fontId="14" fillId="8" borderId="0" applyNumberFormat="0" applyBorder="0" applyAlignment="0" applyProtection="0"/>
    <xf numFmtId="0" fontId="6" fillId="7" borderId="0" applyNumberFormat="0" applyBorder="0" applyAlignment="0" applyProtection="0"/>
    <xf numFmtId="0" fontId="2" fillId="3" borderId="0" applyNumberFormat="0" applyBorder="0" applyAlignment="0" applyProtection="0"/>
    <xf numFmtId="0" fontId="16" fillId="4" borderId="0" applyNumberFormat="0" applyBorder="0" applyAlignment="0" applyProtection="0"/>
    <xf numFmtId="164" fontId="12" fillId="0" borderId="0" applyFont="0" applyFill="0" applyBorder="0" applyAlignment="0">
      <alignment horizontal="left" vertical="center" wrapText="1"/>
    </xf>
    <xf numFmtId="0" fontId="5" fillId="2" borderId="0" applyBorder="0" applyAlignment="0" applyProtection="0"/>
  </cellStyleXfs>
  <cellXfs count="119">
    <xf numFmtId="0" fontId="0" fillId="0" borderId="0" xfId="0"/>
    <xf numFmtId="0" fontId="0" fillId="0" borderId="0" xfId="0" applyAlignment="1">
      <alignment horizontal="center"/>
    </xf>
    <xf numFmtId="0" fontId="4" fillId="0" borderId="1" xfId="5" applyAlignment="1">
      <alignment horizontal="center"/>
    </xf>
    <xf numFmtId="0" fontId="11" fillId="0" borderId="0" xfId="0" applyFont="1" applyAlignment="1">
      <alignment horizontal="center"/>
    </xf>
    <xf numFmtId="0" fontId="4" fillId="0" borderId="1" xfId="5"/>
    <xf numFmtId="0" fontId="0" fillId="0" borderId="3" xfId="0" applyBorder="1"/>
    <xf numFmtId="165" fontId="0" fillId="0" borderId="3" xfId="2" applyFont="1" applyBorder="1"/>
    <xf numFmtId="165" fontId="0" fillId="0" borderId="0" xfId="2" applyFont="1"/>
    <xf numFmtId="165" fontId="0" fillId="0" borderId="0" xfId="2" applyFont="1" applyBorder="1"/>
    <xf numFmtId="165" fontId="4" fillId="0" borderId="1" xfId="5" applyNumberFormat="1"/>
    <xf numFmtId="0" fontId="7" fillId="6" borderId="0" xfId="0" applyFont="1" applyFill="1" applyAlignment="1">
      <alignment vertical="center"/>
    </xf>
    <xf numFmtId="0" fontId="7" fillId="6" borderId="0" xfId="0" applyFont="1" applyFill="1" applyAlignment="1">
      <alignment horizontal="center" vertical="center"/>
    </xf>
    <xf numFmtId="0" fontId="14" fillId="8" borderId="0" xfId="6" applyBorder="1" applyAlignment="1">
      <alignment horizontal="center" vertical="center"/>
    </xf>
    <xf numFmtId="0" fontId="14" fillId="8" borderId="0" xfId="6" applyBorder="1" applyAlignment="1">
      <alignment horizontal="center" vertical="center" wrapText="1"/>
    </xf>
    <xf numFmtId="0" fontId="14" fillId="8" borderId="0" xfId="6" applyBorder="1" applyAlignment="1">
      <alignment horizontal="center"/>
    </xf>
    <xf numFmtId="0" fontId="0" fillId="0" borderId="3" xfId="0" applyBorder="1" applyAlignment="1">
      <alignment horizontal="center"/>
    </xf>
    <xf numFmtId="165" fontId="0" fillId="0" borderId="3" xfId="2" applyFont="1" applyBorder="1" applyAlignment="1">
      <alignment horizontal="center"/>
    </xf>
    <xf numFmtId="165" fontId="0" fillId="0" borderId="0" xfId="2" applyFont="1" applyAlignment="1">
      <alignment horizontal="center"/>
    </xf>
    <xf numFmtId="0" fontId="10" fillId="0" borderId="0" xfId="0" applyFont="1" applyAlignment="1">
      <alignment horizontal="center" vertical="center" wrapText="1"/>
    </xf>
    <xf numFmtId="0" fontId="6" fillId="6" borderId="0" xfId="7" applyFill="1" applyAlignment="1">
      <alignment horizontal="center" vertical="center"/>
    </xf>
    <xf numFmtId="0" fontId="6" fillId="7" borderId="4" xfId="7" applyBorder="1" applyAlignment="1">
      <alignment horizontal="center" vertical="center"/>
    </xf>
    <xf numFmtId="43" fontId="0" fillId="0" borderId="3" xfId="1" applyFont="1" applyBorder="1" applyAlignment="1">
      <alignment horizontal="right"/>
    </xf>
    <xf numFmtId="43" fontId="0" fillId="0" borderId="3" xfId="1" applyFont="1" applyBorder="1" applyAlignment="1">
      <alignment horizontal="center"/>
    </xf>
    <xf numFmtId="0" fontId="14" fillId="8" borderId="0" xfId="6" applyAlignment="1">
      <alignment horizontal="center"/>
    </xf>
    <xf numFmtId="2" fontId="0" fillId="0" borderId="0" xfId="0" applyNumberFormat="1" applyAlignment="1">
      <alignment horizontal="center"/>
    </xf>
    <xf numFmtId="0" fontId="0" fillId="0" borderId="0" xfId="0" applyAlignment="1">
      <alignment horizontal="center" wrapText="1"/>
    </xf>
    <xf numFmtId="0" fontId="14" fillId="8" borderId="0" xfId="6" applyAlignment="1">
      <alignment horizontal="center" vertical="center"/>
    </xf>
    <xf numFmtId="0" fontId="4" fillId="0" borderId="1" xfId="5" applyAlignment="1">
      <alignment horizontal="left"/>
    </xf>
    <xf numFmtId="166" fontId="14" fillId="8" borderId="0" xfId="6" applyNumberFormat="1" applyBorder="1" applyAlignment="1">
      <alignment horizontal="center" vertical="center"/>
    </xf>
    <xf numFmtId="2" fontId="14" fillId="8" borderId="0" xfId="6" applyNumberFormat="1" applyBorder="1" applyAlignment="1">
      <alignment horizontal="center" vertical="center"/>
    </xf>
    <xf numFmtId="165" fontId="13" fillId="4" borderId="0" xfId="9" applyNumberFormat="1" applyFont="1" applyAlignment="1">
      <alignment horizontal="center"/>
    </xf>
    <xf numFmtId="0" fontId="0" fillId="0" borderId="3" xfId="0" applyBorder="1" applyAlignment="1">
      <alignment wrapText="1"/>
    </xf>
    <xf numFmtId="43" fontId="0" fillId="0" borderId="0" xfId="1" applyFont="1" applyBorder="1" applyAlignment="1">
      <alignment horizontal="center"/>
    </xf>
    <xf numFmtId="165" fontId="0" fillId="0" borderId="0" xfId="2" applyFont="1" applyBorder="1" applyAlignment="1">
      <alignment horizontal="center"/>
    </xf>
    <xf numFmtId="0" fontId="6" fillId="7" borderId="4" xfId="7" applyBorder="1" applyAlignment="1">
      <alignment horizontal="left" vertical="center"/>
    </xf>
    <xf numFmtId="0" fontId="0" fillId="0" borderId="0" xfId="0" applyAlignment="1">
      <alignment horizontal="left"/>
    </xf>
    <xf numFmtId="0" fontId="10" fillId="0" borderId="0" xfId="0" applyFont="1" applyAlignment="1">
      <alignment horizontal="left" vertical="center"/>
    </xf>
    <xf numFmtId="0" fontId="11" fillId="0" borderId="0" xfId="0" applyFont="1" applyAlignment="1">
      <alignment horizontal="left"/>
    </xf>
    <xf numFmtId="0" fontId="0" fillId="0" borderId="3" xfId="0" applyBorder="1" applyAlignment="1">
      <alignment horizontal="left"/>
    </xf>
    <xf numFmtId="0" fontId="0" fillId="0" borderId="0" xfId="0" applyAlignment="1">
      <alignment horizontal="left" wrapText="1"/>
    </xf>
    <xf numFmtId="0" fontId="0" fillId="0" borderId="3" xfId="0" applyBorder="1" applyAlignment="1">
      <alignment horizontal="left" wrapText="1"/>
    </xf>
    <xf numFmtId="0" fontId="0" fillId="0" borderId="5" xfId="0" applyBorder="1" applyAlignment="1">
      <alignment horizontal="center"/>
    </xf>
    <xf numFmtId="0" fontId="0" fillId="0" borderId="5" xfId="0" applyBorder="1" applyAlignment="1">
      <alignment wrapText="1"/>
    </xf>
    <xf numFmtId="165" fontId="0" fillId="0" borderId="5" xfId="2" applyFont="1" applyBorder="1"/>
    <xf numFmtId="0" fontId="11" fillId="4" borderId="3" xfId="9" applyFont="1" applyBorder="1" applyAlignment="1">
      <alignment horizontal="center"/>
    </xf>
    <xf numFmtId="0" fontId="11" fillId="4" borderId="3" xfId="9" applyFont="1" applyBorder="1"/>
    <xf numFmtId="165" fontId="11" fillId="4" borderId="3" xfId="9" applyNumberFormat="1" applyFont="1" applyBorder="1"/>
    <xf numFmtId="0" fontId="11" fillId="4" borderId="6" xfId="9" applyFont="1" applyBorder="1" applyAlignment="1">
      <alignment horizontal="center"/>
    </xf>
    <xf numFmtId="0" fontId="11" fillId="4" borderId="6" xfId="9" applyFont="1" applyBorder="1"/>
    <xf numFmtId="165" fontId="11" fillId="4" borderId="6" xfId="9" applyNumberFormat="1" applyFont="1" applyBorder="1"/>
    <xf numFmtId="0" fontId="4" fillId="6" borderId="1" xfId="5" applyFill="1" applyAlignment="1">
      <alignment horizontal="center" vertical="center"/>
    </xf>
    <xf numFmtId="49" fontId="14" fillId="8" borderId="0" xfId="6" applyNumberFormat="1" applyBorder="1" applyAlignment="1">
      <alignment horizontal="center" vertical="center"/>
    </xf>
    <xf numFmtId="165" fontId="0" fillId="0" borderId="7" xfId="2" applyFont="1" applyBorder="1" applyAlignment="1">
      <alignment horizontal="center"/>
    </xf>
    <xf numFmtId="2" fontId="0" fillId="0" borderId="3" xfId="0" applyNumberFormat="1" applyBorder="1" applyAlignment="1">
      <alignment horizontal="center"/>
    </xf>
    <xf numFmtId="165" fontId="11" fillId="4" borderId="6" xfId="2" applyFont="1" applyFill="1" applyBorder="1"/>
    <xf numFmtId="165" fontId="11" fillId="0" borderId="0" xfId="2" applyFont="1" applyAlignment="1">
      <alignment horizontal="right"/>
    </xf>
    <xf numFmtId="165" fontId="0" fillId="0" borderId="0" xfId="2" applyFont="1" applyAlignment="1">
      <alignment horizontal="right"/>
    </xf>
    <xf numFmtId="165" fontId="15" fillId="6" borderId="0" xfId="2" applyFont="1" applyFill="1" applyBorder="1" applyAlignment="1">
      <alignment horizontal="right" vertical="center"/>
    </xf>
    <xf numFmtId="165" fontId="7" fillId="6" borderId="0" xfId="2" applyFont="1" applyFill="1" applyAlignment="1">
      <alignment horizontal="right" vertical="center"/>
    </xf>
    <xf numFmtId="165" fontId="0" fillId="0" borderId="0" xfId="0" applyNumberFormat="1"/>
    <xf numFmtId="166" fontId="14" fillId="8" borderId="0" xfId="6" applyNumberFormat="1" applyBorder="1" applyAlignment="1">
      <alignment horizontal="center"/>
    </xf>
    <xf numFmtId="165" fontId="14" fillId="8" borderId="0" xfId="6" applyNumberFormat="1" applyBorder="1" applyAlignment="1">
      <alignment horizontal="right"/>
    </xf>
    <xf numFmtId="165" fontId="14" fillId="8" borderId="0" xfId="6" applyNumberFormat="1" applyAlignment="1">
      <alignment horizontal="right"/>
    </xf>
    <xf numFmtId="165" fontId="14" fillId="8" borderId="0" xfId="6" applyNumberFormat="1" applyBorder="1" applyAlignment="1">
      <alignment horizontal="right" vertical="center" wrapText="1"/>
    </xf>
    <xf numFmtId="165" fontId="14" fillId="8" borderId="0" xfId="6" applyNumberFormat="1" applyBorder="1" applyAlignment="1">
      <alignment horizontal="right" vertical="center"/>
    </xf>
    <xf numFmtId="165" fontId="14" fillId="8" borderId="0" xfId="6" applyNumberFormat="1" applyBorder="1" applyAlignment="1">
      <alignment horizontal="center" vertical="center" wrapText="1"/>
    </xf>
    <xf numFmtId="165" fontId="14" fillId="8" borderId="0" xfId="6" applyNumberFormat="1" applyAlignment="1">
      <alignment horizontal="right" vertical="center"/>
    </xf>
    <xf numFmtId="0" fontId="18" fillId="0" borderId="0" xfId="0" applyFont="1"/>
    <xf numFmtId="0" fontId="20" fillId="0" borderId="0" xfId="0" applyFont="1"/>
    <xf numFmtId="0" fontId="21" fillId="8" borderId="0" xfId="6" applyFont="1" applyBorder="1"/>
    <xf numFmtId="166" fontId="20" fillId="0" borderId="0" xfId="0" applyNumberFormat="1" applyFont="1"/>
    <xf numFmtId="2" fontId="18" fillId="0" borderId="0" xfId="0" applyNumberFormat="1" applyFont="1"/>
    <xf numFmtId="2" fontId="20" fillId="0" borderId="0" xfId="0" applyNumberFormat="1" applyFont="1"/>
    <xf numFmtId="0" fontId="0" fillId="9" borderId="0" xfId="0" applyFill="1"/>
    <xf numFmtId="165" fontId="0" fillId="9" borderId="0" xfId="0" applyNumberFormat="1" applyFill="1"/>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vertical="center"/>
    </xf>
    <xf numFmtId="0" fontId="0" fillId="0" borderId="0" xfId="0" applyAlignment="1">
      <alignment vertical="center"/>
    </xf>
    <xf numFmtId="0" fontId="4" fillId="0" borderId="1" xfId="5" applyAlignment="1">
      <alignment horizontal="center" vertical="center"/>
    </xf>
    <xf numFmtId="0" fontId="4" fillId="0" borderId="1" xfId="5" applyAlignment="1">
      <alignment horizontal="left" vertical="center"/>
    </xf>
    <xf numFmtId="0" fontId="4" fillId="0" borderId="1" xfId="5" applyAlignment="1">
      <alignment vertical="center"/>
    </xf>
    <xf numFmtId="0" fontId="0" fillId="0" borderId="0" xfId="0" applyAlignment="1">
      <alignment horizontal="center" vertical="center"/>
    </xf>
    <xf numFmtId="0" fontId="0" fillId="0" borderId="0" xfId="0" applyAlignment="1">
      <alignment horizontal="left" vertical="center" wrapText="1"/>
    </xf>
    <xf numFmtId="165" fontId="13" fillId="4" borderId="0" xfId="9" applyNumberFormat="1" applyFont="1" applyAlignment="1">
      <alignment horizontal="center" vertical="center"/>
    </xf>
    <xf numFmtId="165" fontId="0" fillId="0" borderId="0" xfId="2"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0" fillId="0" borderId="3" xfId="0" applyBorder="1" applyAlignment="1">
      <alignment horizontal="center" vertical="center"/>
    </xf>
    <xf numFmtId="0" fontId="0" fillId="0" borderId="3" xfId="0" applyBorder="1" applyAlignment="1">
      <alignment horizontal="left" vertical="center" wrapText="1"/>
    </xf>
    <xf numFmtId="43" fontId="0" fillId="0" borderId="3" xfId="1" applyFont="1" applyBorder="1" applyAlignment="1">
      <alignment horizontal="right" vertical="center"/>
    </xf>
    <xf numFmtId="165" fontId="0" fillId="0" borderId="3" xfId="2" applyFont="1" applyBorder="1" applyAlignment="1">
      <alignment horizontal="center" vertical="center"/>
    </xf>
    <xf numFmtId="165" fontId="0" fillId="0" borderId="3" xfId="2" applyFont="1" applyBorder="1" applyAlignment="1">
      <alignment vertical="center"/>
    </xf>
    <xf numFmtId="165" fontId="0" fillId="0" borderId="0" xfId="2" applyFont="1" applyAlignment="1">
      <alignment horizontal="center" vertical="center"/>
    </xf>
    <xf numFmtId="43" fontId="0" fillId="0" borderId="3" xfId="1" applyFont="1" applyBorder="1" applyAlignment="1">
      <alignment horizontal="center" vertical="center"/>
    </xf>
    <xf numFmtId="0" fontId="0" fillId="0" borderId="0" xfId="0" applyAlignment="1">
      <alignment horizontal="left" vertical="center"/>
    </xf>
    <xf numFmtId="43" fontId="0" fillId="0" borderId="0" xfId="1" applyFont="1" applyBorder="1" applyAlignment="1">
      <alignment horizontal="center" vertical="center"/>
    </xf>
    <xf numFmtId="165" fontId="0" fillId="0" borderId="0" xfId="2" applyFont="1" applyBorder="1" applyAlignment="1">
      <alignment horizontal="center" vertical="center"/>
    </xf>
    <xf numFmtId="165" fontId="0" fillId="0" borderId="0" xfId="2" applyFont="1" applyBorder="1" applyAlignment="1">
      <alignment vertical="center"/>
    </xf>
    <xf numFmtId="165" fontId="0" fillId="0" borderId="7" xfId="2" applyFont="1" applyBorder="1" applyAlignment="1">
      <alignment horizontal="center" vertical="center"/>
    </xf>
    <xf numFmtId="2" fontId="0" fillId="0" borderId="0" xfId="0" applyNumberFormat="1" applyAlignment="1">
      <alignment horizontal="center" vertical="center"/>
    </xf>
    <xf numFmtId="165" fontId="0" fillId="0" borderId="7" xfId="2" applyFont="1" applyBorder="1" applyAlignment="1">
      <alignment vertical="center"/>
    </xf>
    <xf numFmtId="0" fontId="0" fillId="0" borderId="3" xfId="0" applyBorder="1" applyAlignment="1">
      <alignment horizontal="left" vertical="center"/>
    </xf>
    <xf numFmtId="0" fontId="24" fillId="0" borderId="0" xfId="0" applyFont="1" applyAlignment="1">
      <alignment horizontal="center" vertical="center" wrapText="1"/>
    </xf>
    <xf numFmtId="0" fontId="4" fillId="0" borderId="1" xfId="5" applyAlignment="1">
      <alignment horizontal="center"/>
    </xf>
    <xf numFmtId="0" fontId="8" fillId="5" borderId="0" xfId="3" applyAlignment="1">
      <alignment horizontal="center"/>
    </xf>
    <xf numFmtId="0" fontId="9" fillId="0" borderId="0" xfId="4" applyAlignment="1">
      <alignment horizontal="center" wrapText="1"/>
    </xf>
    <xf numFmtId="0" fontId="6" fillId="7" borderId="0" xfId="7" applyAlignment="1">
      <alignment horizontal="center"/>
    </xf>
    <xf numFmtId="0" fontId="6" fillId="7" borderId="2" xfId="7" applyBorder="1" applyAlignment="1">
      <alignment horizontal="center" vertical="center"/>
    </xf>
    <xf numFmtId="0" fontId="11" fillId="4" borderId="0" xfId="9" applyFont="1" applyAlignment="1">
      <alignment horizontal="center" vertical="center"/>
    </xf>
    <xf numFmtId="0" fontId="13" fillId="4" borderId="0" xfId="9" applyFont="1" applyAlignment="1">
      <alignment horizontal="center" vertical="center"/>
    </xf>
    <xf numFmtId="0" fontId="8" fillId="5" borderId="0" xfId="3" applyAlignment="1">
      <alignment horizontal="center" vertical="center"/>
    </xf>
    <xf numFmtId="0" fontId="9" fillId="0" borderId="0" xfId="4" applyAlignment="1">
      <alignment horizontal="center" vertical="center" wrapText="1"/>
    </xf>
    <xf numFmtId="0" fontId="4" fillId="0" borderId="1" xfId="5" applyAlignment="1">
      <alignment horizontal="center" vertical="center"/>
    </xf>
    <xf numFmtId="0" fontId="11" fillId="4" borderId="0" xfId="9" applyFont="1" applyAlignment="1">
      <alignment horizontal="center"/>
    </xf>
    <xf numFmtId="0" fontId="13" fillId="4" borderId="0" xfId="9" applyFont="1" applyAlignment="1">
      <alignment horizontal="center"/>
    </xf>
    <xf numFmtId="0" fontId="17" fillId="0" borderId="0" xfId="4" applyFont="1" applyAlignment="1">
      <alignment horizontal="center" wrapText="1"/>
    </xf>
    <xf numFmtId="0" fontId="22" fillId="5" borderId="0" xfId="3" applyFont="1" applyAlignment="1">
      <alignment horizontal="center"/>
    </xf>
    <xf numFmtId="0" fontId="19" fillId="0" borderId="0" xfId="4" applyFont="1" applyAlignment="1">
      <alignment horizontal="center" wrapText="1"/>
    </xf>
  </cellXfs>
  <cellStyles count="12">
    <cellStyle name="20% - Énfasis1" xfId="6" builtinId="30" customBuiltin="1"/>
    <cellStyle name="20% - Énfasis1 2" xfId="11"/>
    <cellStyle name="20% - Énfasis2" xfId="8" builtinId="34" customBuiltin="1"/>
    <cellStyle name="20% - Énfasis3" xfId="9" builtinId="38" customBuiltin="1"/>
    <cellStyle name="Encabezado 1" xfId="3" builtinId="16" customBuiltin="1"/>
    <cellStyle name="Énfasis2" xfId="7" builtinId="33" customBuiltin="1"/>
    <cellStyle name="Millares" xfId="1" builtinId="3"/>
    <cellStyle name="Moneda" xfId="2" builtinId="4" customBuiltin="1"/>
    <cellStyle name="Normal" xfId="0" builtinId="0" customBuiltin="1"/>
    <cellStyle name="Teléfono" xfId="10"/>
    <cellStyle name="Título 2" xfId="4" builtinId="17" customBuiltin="1"/>
    <cellStyle name="Título 3" xfId="5" builtinId="18" customBuiltin="1"/>
  </cellStyles>
  <dxfs count="35">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b val="0"/>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b val="0"/>
        <i val="0"/>
        <strike val="0"/>
        <condense val="0"/>
        <extend val="0"/>
        <outline val="0"/>
        <shadow val="0"/>
        <u val="none"/>
        <vertAlign val="baseline"/>
        <sz val="11"/>
        <color theme="1" tint="0.249977111117893"/>
        <name val="Calibri"/>
        <scheme val="minor"/>
      </font>
      <fill>
        <patternFill patternType="none">
          <fgColor indexed="64"/>
          <bgColor indexed="65"/>
        </patternFill>
      </fill>
    </dxf>
    <dxf>
      <font>
        <strike val="0"/>
        <outline val="0"/>
        <shadow val="0"/>
        <u val="none"/>
        <vertAlign val="baseline"/>
        <color theme="1" tint="0.249977111117893"/>
      </font>
    </dxf>
    <dxf>
      <font>
        <b val="0"/>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b val="0"/>
        <strike val="0"/>
        <outline val="0"/>
        <shadow val="0"/>
        <u val="none"/>
        <vertAlign val="baseline"/>
        <color theme="1" tint="0.249977111117893"/>
      </font>
      <border diagonalUp="0" diagonalDown="0" outline="0">
        <left style="thin">
          <color indexed="64"/>
        </left>
        <right style="thin">
          <color indexed="64"/>
        </right>
        <top/>
        <bottom/>
      </border>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color theme="1" tint="0.249977111117893"/>
      </font>
    </dxf>
    <dxf>
      <font>
        <b val="0"/>
        <strike val="0"/>
        <outline val="0"/>
        <shadow val="0"/>
        <u val="none"/>
        <vertAlign val="baseline"/>
        <color theme="1" tint="0.249977111117893"/>
      </font>
    </dxf>
    <dxf>
      <numFmt numFmtId="165" formatCode="_-[$$-409]* #,##0.00_ ;_-[$$-409]* \-#,##0.00\ ;_-[$$-409]* &quot;-&quot;??_ ;_-@_ "/>
    </dxf>
    <dxf>
      <numFmt numFmtId="165" formatCode="_-[$$-409]* #,##0.00_ ;_-[$$-409]* \-#,##0.00\ ;_-[$$-409]* &quot;-&quot;??_ ;_-@_ "/>
    </dxf>
    <dxf>
      <font>
        <color rgb="FFFFFFFF"/>
      </font>
      <alignment vertical="center"/>
    </dxf>
  </dxfs>
  <tableStyles count="0" defaultTableStyle="TableStyleMedium2" defaultPivotStyle="PivotStyleLight16"/>
  <colors>
    <mruColors>
      <color rgb="FF2C3238"/>
      <color rgb="FF586572"/>
      <color rgb="FFC450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1104900</xdr:colOff>
      <xdr:row>0</xdr:row>
      <xdr:rowOff>142875</xdr:rowOff>
    </xdr:from>
    <xdr:to>
      <xdr:col>5</xdr:col>
      <xdr:colOff>7710</xdr:colOff>
      <xdr:row>4</xdr:row>
      <xdr:rowOff>155134</xdr:rowOff>
    </xdr:to>
    <xdr:pic>
      <xdr:nvPicPr>
        <xdr:cNvPr id="2" name="Imagen 1">
          <a:extLst>
            <a:ext uri="{FF2B5EF4-FFF2-40B4-BE49-F238E27FC236}">
              <a16:creationId xmlns:a16="http://schemas.microsoft.com/office/drawing/2014/main" id="{ADE818A0-43EE-4A1F-97AE-AEFD9EC0D2B8}"/>
            </a:ext>
          </a:extLst>
        </xdr:cNvPr>
        <xdr:cNvPicPr>
          <a:picLocks noChangeAspect="1"/>
        </xdr:cNvPicPr>
      </xdr:nvPicPr>
      <xdr:blipFill>
        <a:blip xmlns:r="http://schemas.openxmlformats.org/officeDocument/2006/relationships" r:embed="rId1"/>
        <a:stretch>
          <a:fillRect/>
        </a:stretch>
      </xdr:blipFill>
      <xdr:spPr>
        <a:xfrm>
          <a:off x="5172075" y="142875"/>
          <a:ext cx="1036410" cy="7742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102419</xdr:colOff>
      <xdr:row>0</xdr:row>
      <xdr:rowOff>286774</xdr:rowOff>
    </xdr:from>
    <xdr:to>
      <xdr:col>6</xdr:col>
      <xdr:colOff>1138829</xdr:colOff>
      <xdr:row>0</xdr:row>
      <xdr:rowOff>1061033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494274" y="286774"/>
          <a:ext cx="1036410" cy="774259"/>
        </a:xfrm>
        <a:prstGeom prst="rect">
          <a:avLst/>
        </a:prstGeom>
      </xdr:spPr>
    </xdr:pic>
    <xdr:clientData/>
  </xdr:twoCellAnchor>
</xdr:wsDr>
</file>

<file path=xl/tables/table1.xml><?xml version="1.0" encoding="utf-8"?>
<table xmlns="http://schemas.openxmlformats.org/spreadsheetml/2006/main" id="5" name="Table5" displayName="Table5" ref="B6:E9" totalsRowShown="0" headerRowDxfId="34">
  <autoFilter ref="B6:E9"/>
  <tableColumns count="4">
    <tableColumn id="1" name="ITEM"/>
    <tableColumn id="2" name="DESCRIPCION"/>
    <tableColumn id="3" name="SUBTOTAL _x000a_(USD)" dataDxfId="33"/>
    <tableColumn id="4" name="Columna1" dataDxfId="32">
      <calculatedColumnFormula>D7*1.18</calculatedColumnFormula>
    </tableColumn>
  </tableColumns>
  <tableStyleInfo name="TableStyleLight9" showFirstColumn="0" showLastColumn="0" showRowStripes="1" showColumnStripes="0"/>
</table>
</file>

<file path=xl/tables/table2.xml><?xml version="1.0" encoding="utf-8"?>
<table xmlns="http://schemas.openxmlformats.org/spreadsheetml/2006/main" id="1" name="Tabla1" displayName="Tabla1" ref="B6:G11" totalsRowShown="0" headerRowDxfId="31" dataDxfId="30">
  <autoFilter ref="B6:G11"/>
  <tableColumns count="6">
    <tableColumn id="1" name="Criterio " dataDxfId="29"/>
    <tableColumn id="2" name="SALA UPS " dataDxfId="28"/>
    <tableColumn id="3" name="ZONA DE TABLEROS " dataDxfId="27"/>
    <tableColumn id="4" name="SALA DE SERVIDORES " dataDxfId="26"/>
    <tableColumn id="5" name="NOC" dataDxfId="25"/>
    <tableColumn id="6" name="TOTAL " dataDxfId="24"/>
  </tableColumns>
  <tableStyleInfo name="TableStyleLight18" showFirstColumn="0" showLastColumn="0" showRowStripes="1" showColumnStripes="0"/>
</table>
</file>

<file path=xl/tables/table3.xml><?xml version="1.0" encoding="utf-8"?>
<table xmlns="http://schemas.openxmlformats.org/spreadsheetml/2006/main" id="2" name="Tabla2" displayName="Tabla2" ref="B14:G17" totalsRowShown="0" headerRowDxfId="23" dataDxfId="22">
  <autoFilter ref="B14:G17"/>
  <tableColumns count="6">
    <tableColumn id="1" name="Criterio " dataDxfId="21"/>
    <tableColumn id="2" name="SALA UPS" dataDxfId="20"/>
    <tableColumn id="3" name="ZONA DE TABLERO " dataDxfId="19"/>
    <tableColumn id="4" name="SALA DE SERVIDORES " dataDxfId="18"/>
    <tableColumn id="5" name="NOC " dataDxfId="17"/>
    <tableColumn id="6" name="TOTAL " dataDxfId="16"/>
  </tableColumns>
  <tableStyleInfo name="TableStyleLight18" showFirstColumn="0" showLastColumn="0" showRowStripes="1" showColumnStripes="0"/>
</table>
</file>

<file path=xl/tables/table4.xml><?xml version="1.0" encoding="utf-8"?>
<table xmlns="http://schemas.openxmlformats.org/spreadsheetml/2006/main" id="3" name="Tabla3" displayName="Tabla3" ref="B20:G29" totalsRowShown="0" headerRowDxfId="15" dataDxfId="14">
  <autoFilter ref="B20:G29"/>
  <tableColumns count="6">
    <tableColumn id="1" name="Criterio " dataDxfId="13"/>
    <tableColumn id="2" name="SALA UPS" dataDxfId="12"/>
    <tableColumn id="3" name="ZONA DE TABLERO " dataDxfId="11"/>
    <tableColumn id="4" name="SALA DE SERVIDORES " dataDxfId="10"/>
    <tableColumn id="5" name="NOC " dataDxfId="9"/>
    <tableColumn id="6" name="TOTAL " dataDxfId="8"/>
  </tableColumns>
  <tableStyleInfo name="TableStyleLight18" showFirstColumn="0" showLastColumn="0" showRowStripes="1" showColumnStripes="0"/>
</table>
</file>

<file path=xl/tables/table5.xml><?xml version="1.0" encoding="utf-8"?>
<table xmlns="http://schemas.openxmlformats.org/spreadsheetml/2006/main" id="4" name="Tabla4" displayName="Tabla4" ref="B32:G35" totalsRowShown="0" headerRowDxfId="7" dataDxfId="6">
  <autoFilter ref="B32:G35"/>
  <tableColumns count="6">
    <tableColumn id="1" name="Criterio " dataDxfId="5"/>
    <tableColumn id="2" name="SALA UPS " dataDxfId="4"/>
    <tableColumn id="3" name="ZONA DE TABLEROS " dataDxfId="3"/>
    <tableColumn id="4" name="SALA DE SERVIDORES " dataDxfId="2"/>
    <tableColumn id="5" name="NOC " dataDxfId="1"/>
    <tableColumn id="6" name="TOTAL " dataDxfId="0"/>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E13"/>
  <sheetViews>
    <sheetView tabSelected="1" topLeftCell="C1" workbookViewId="0">
      <selection activeCell="C4" sqref="C4"/>
    </sheetView>
  </sheetViews>
  <sheetFormatPr baseColWidth="10" defaultColWidth="8.85546875" defaultRowHeight="15" x14ac:dyDescent="0.25"/>
  <cols>
    <col min="3" max="3" width="43.28515625" customWidth="1"/>
    <col min="4" max="4" width="17.28515625" customWidth="1"/>
    <col min="5" max="5" width="14.7109375" bestFit="1" customWidth="1"/>
  </cols>
  <sheetData>
    <row r="6" spans="2:5" ht="30" x14ac:dyDescent="0.25">
      <c r="B6" s="75" t="s">
        <v>0</v>
      </c>
      <c r="C6" s="75" t="s">
        <v>1</v>
      </c>
      <c r="D6" s="76" t="s">
        <v>2</v>
      </c>
      <c r="E6" s="77" t="s">
        <v>3</v>
      </c>
    </row>
    <row r="7" spans="2:5" x14ac:dyDescent="0.25">
      <c r="B7">
        <v>1</v>
      </c>
      <c r="C7" t="str">
        <f>'PRESUPUESTO '!B4</f>
        <v xml:space="preserve">A. SUBSISTEMA ARQUITECTÓNICO  </v>
      </c>
      <c r="D7" s="59">
        <f>'PRESUPUESTO '!G19</f>
        <v>0</v>
      </c>
      <c r="E7" s="59">
        <f t="shared" ref="E7:E9" si="0">D7*1.18</f>
        <v>0</v>
      </c>
    </row>
    <row r="8" spans="2:5" x14ac:dyDescent="0.25">
      <c r="B8">
        <v>3</v>
      </c>
      <c r="C8" t="str">
        <f>'PRESUPUESTO '!B21</f>
        <v xml:space="preserve">C. SUBSISTEMA ELÉCTRICO </v>
      </c>
      <c r="D8" s="59">
        <f>'PRESUPUESTO '!G41</f>
        <v>0</v>
      </c>
      <c r="E8" s="59">
        <f t="shared" si="0"/>
        <v>0</v>
      </c>
    </row>
    <row r="9" spans="2:5" x14ac:dyDescent="0.25">
      <c r="B9" s="73"/>
      <c r="C9" s="73" t="s">
        <v>4</v>
      </c>
      <c r="D9" s="74">
        <f>SUM(D7:D8)</f>
        <v>0</v>
      </c>
      <c r="E9" s="59">
        <f t="shared" si="0"/>
        <v>0</v>
      </c>
    </row>
    <row r="13" spans="2:5" ht="158.25" customHeight="1" x14ac:dyDescent="0.25">
      <c r="C13" s="103" t="s">
        <v>292</v>
      </c>
      <c r="D13" s="103"/>
      <c r="E13" s="103"/>
    </row>
  </sheetData>
  <mergeCells count="1">
    <mergeCell ref="C13:E13"/>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5011"/>
  </sheetPr>
  <dimension ref="B1:I49"/>
  <sheetViews>
    <sheetView showGridLines="0" topLeftCell="A8" zoomScale="93" zoomScaleNormal="93" workbookViewId="0">
      <selection activeCell="G6" sqref="G6"/>
    </sheetView>
  </sheetViews>
  <sheetFormatPr baseColWidth="10" defaultColWidth="11.42578125" defaultRowHeight="20.100000000000001" customHeight="1" x14ac:dyDescent="0.25"/>
  <cols>
    <col min="2" max="2" width="15.42578125" style="1" customWidth="1"/>
    <col min="3" max="3" width="56.28515625" customWidth="1"/>
    <col min="4" max="4" width="20.28515625" customWidth="1"/>
    <col min="5" max="5" width="18.5703125" customWidth="1"/>
    <col min="6" max="6" width="19" customWidth="1"/>
    <col min="7" max="7" width="18.42578125" customWidth="1"/>
  </cols>
  <sheetData>
    <row r="1" spans="2:9" ht="87" customHeight="1" x14ac:dyDescent="0.25"/>
    <row r="2" spans="2:9" ht="20.100000000000001" customHeight="1" x14ac:dyDescent="0.45">
      <c r="B2" s="105" t="s">
        <v>5</v>
      </c>
      <c r="C2" s="105"/>
      <c r="D2" s="105"/>
      <c r="E2" s="105"/>
      <c r="F2" s="105"/>
      <c r="G2" s="105"/>
    </row>
    <row r="3" spans="2:9" ht="53.25" customHeight="1" x14ac:dyDescent="0.3">
      <c r="B3" s="106" t="s">
        <v>290</v>
      </c>
      <c r="C3" s="106"/>
      <c r="D3" s="106"/>
      <c r="E3" s="106"/>
      <c r="F3" s="106"/>
      <c r="G3" s="106"/>
    </row>
    <row r="4" spans="2:9" ht="20.100000000000001" customHeight="1" x14ac:dyDescent="0.25">
      <c r="B4" s="107" t="s">
        <v>7</v>
      </c>
      <c r="C4" s="107"/>
      <c r="D4" s="107"/>
      <c r="E4" s="107"/>
      <c r="F4" s="107"/>
      <c r="G4" s="107"/>
      <c r="I4" s="7"/>
    </row>
    <row r="5" spans="2:9" ht="20.100000000000001" customHeight="1" x14ac:dyDescent="0.25">
      <c r="B5" s="3" t="s">
        <v>8</v>
      </c>
      <c r="C5" s="3" t="s">
        <v>9</v>
      </c>
      <c r="D5" s="3" t="s">
        <v>10</v>
      </c>
      <c r="E5" s="3" t="s">
        <v>11</v>
      </c>
      <c r="F5" s="3" t="s">
        <v>12</v>
      </c>
      <c r="G5" s="3" t="s">
        <v>13</v>
      </c>
    </row>
    <row r="6" spans="2:9" ht="35.1" customHeight="1" x14ac:dyDescent="0.25">
      <c r="B6" s="15" t="s">
        <v>14</v>
      </c>
      <c r="C6" s="31" t="str">
        <f>VLOOKUP(B6,'A. SUB.ARQUITECTÓNICO'!$B$6:$H$904,2,0)</f>
        <v xml:space="preserve">Suministro e  instalación de cerramiento, señalización y campamento. </v>
      </c>
      <c r="D6" s="15" t="str">
        <f>VLOOKUP(B6,'A. SUB.ARQUITECTÓNICO'!$B$6:$H$904,3,0)</f>
        <v>Gbl</v>
      </c>
      <c r="E6" s="15">
        <f>VLOOKUP(B6,'A. SUB.ARQUITECTÓNICO'!$B$6:$H$904,4,0)</f>
        <v>1</v>
      </c>
      <c r="F6" s="6">
        <f>VLOOKUP(B6,'A. SUB.ARQUITECTÓNICO'!$B$2:$H$904,7,0)</f>
        <v>0</v>
      </c>
      <c r="G6" s="6">
        <f>E6*F6</f>
        <v>0</v>
      </c>
    </row>
    <row r="7" spans="2:9" ht="35.1" customHeight="1" x14ac:dyDescent="0.25">
      <c r="B7" s="15" t="s">
        <v>15</v>
      </c>
      <c r="C7" s="31" t="str">
        <f>VLOOKUP(B7,'A. SUB.ARQUITECTÓNICO'!$B$6:$H$904,2,0)</f>
        <v xml:space="preserve">Servicios generales de desmonte y retiro </v>
      </c>
      <c r="D7" s="15" t="str">
        <f>VLOOKUP(B7,'A. SUB.ARQUITECTÓNICO'!$B$6:$H$904,3,0)</f>
        <v>Gbl</v>
      </c>
      <c r="E7" s="15">
        <f>VLOOKUP(B7,'A. SUB.ARQUITECTÓNICO'!$B$6:$H$904,4,0)</f>
        <v>1</v>
      </c>
      <c r="F7" s="6">
        <f>VLOOKUP(B7,'A. SUB.ARQUITECTÓNICO'!B6:H1000,7,0)</f>
        <v>0</v>
      </c>
      <c r="G7" s="6">
        <f t="shared" ref="G7:G13" si="0">E7*F7</f>
        <v>0</v>
      </c>
    </row>
    <row r="8" spans="2:9" ht="35.1" customHeight="1" x14ac:dyDescent="0.25">
      <c r="B8" s="15" t="s">
        <v>16</v>
      </c>
      <c r="C8" s="31" t="str">
        <f>VLOOKUP(B8,'A. SUB.ARQUITECTÓNICO'!$B$6:$H$904,2,0)</f>
        <v xml:space="preserve">Suministro e  instalación de muros en sistema drywall.  </v>
      </c>
      <c r="D8" s="15" t="str">
        <f>VLOOKUP(B8,'A. SUB.ARQUITECTÓNICO'!$B$6:$H$904,3,0)</f>
        <v>m2</v>
      </c>
      <c r="E8" s="53">
        <f>VLOOKUP(B8,'A. SUB.ARQUITECTÓNICO'!$B$6:$H$904,4,0)</f>
        <v>30.137900000000002</v>
      </c>
      <c r="F8" s="6">
        <f>VLOOKUP(B8,'A. SUB.ARQUITECTÓNICO'!$B$2:$H$904,7,0)</f>
        <v>0</v>
      </c>
      <c r="G8" s="6">
        <f t="shared" si="0"/>
        <v>0</v>
      </c>
    </row>
    <row r="9" spans="2:9" ht="35.1" customHeight="1" x14ac:dyDescent="0.25">
      <c r="B9" s="15" t="s">
        <v>17</v>
      </c>
      <c r="C9" s="31" t="str">
        <f>VLOOKUP(B9,'A. SUB.ARQUITECTÓNICO'!$B$6:$H$904,2,0)</f>
        <v xml:space="preserve">Suministro e  instalación de aislante térmico en fibra de vidrio </v>
      </c>
      <c r="D9" s="15" t="str">
        <f>VLOOKUP(B9,'A. SUB.ARQUITECTÓNICO'!$B$6:$H$904,3,0)</f>
        <v>m2</v>
      </c>
      <c r="E9" s="53">
        <f>VLOOKUP(B9,'A. SUB.ARQUITECTÓNICO'!$B$6:$H$904,4,0)</f>
        <v>30.137900000000002</v>
      </c>
      <c r="F9" s="6">
        <f>VLOOKUP(B9,'A. SUB.ARQUITECTÓNICO'!$B$2:$H$904,7,0)</f>
        <v>0</v>
      </c>
      <c r="G9" s="6">
        <f t="shared" si="0"/>
        <v>0</v>
      </c>
    </row>
    <row r="10" spans="2:9" ht="35.1" customHeight="1" x14ac:dyDescent="0.25">
      <c r="B10" s="15" t="s">
        <v>18</v>
      </c>
      <c r="C10" s="31" t="str">
        <f>VLOOKUP(B10,'A. SUB.ARQUITECTÓNICO'!$B$6:$H$904,2,0)</f>
        <v xml:space="preserve">Suministro e  instalación de pintura resistente al fuego </v>
      </c>
      <c r="D10" s="15" t="str">
        <f>VLOOKUP(B10,'A. SUB.ARQUITECTÓNICO'!$B$6:$H$904,3,0)</f>
        <v>m2</v>
      </c>
      <c r="E10" s="53">
        <f>VLOOKUP(B10,'A. SUB.ARQUITECTÓNICO'!$B$6:$H$904,4,0)</f>
        <v>226.34699999999998</v>
      </c>
      <c r="F10" s="6">
        <f>VLOOKUP(B10,'A. SUB.ARQUITECTÓNICO'!$B$2:$H$904,7,0)</f>
        <v>0</v>
      </c>
      <c r="G10" s="6">
        <f t="shared" si="0"/>
        <v>0</v>
      </c>
    </row>
    <row r="11" spans="2:9" ht="35.1" customHeight="1" x14ac:dyDescent="0.25">
      <c r="B11" s="15" t="s">
        <v>19</v>
      </c>
      <c r="C11" s="31" t="str">
        <f>VLOOKUP(B11,'A. SUB.ARQUITECTÓNICO'!$B$6:$H$904,2,0)</f>
        <v>Suministro e instalación de puertas cortafuegos.</v>
      </c>
      <c r="D11" s="15" t="str">
        <f>VLOOKUP(B11,'A. SUB.ARQUITECTÓNICO'!$B$6:$H$904,3,0)</f>
        <v>Gbl</v>
      </c>
      <c r="E11" s="15">
        <f>VLOOKUP(B11,'A. SUB.ARQUITECTÓNICO'!$B$6:$H$904,4,0)</f>
        <v>1</v>
      </c>
      <c r="F11" s="6">
        <f>VLOOKUP(B11,'A. SUB.ARQUITECTÓNICO'!$B$2:$H$904,7,0)</f>
        <v>0</v>
      </c>
      <c r="G11" s="6">
        <f t="shared" si="0"/>
        <v>0</v>
      </c>
    </row>
    <row r="12" spans="2:9" ht="35.1" customHeight="1" x14ac:dyDescent="0.25">
      <c r="B12" s="15" t="s">
        <v>20</v>
      </c>
      <c r="C12" s="31" t="str">
        <f>VLOOKUP(B12,'A. SUB.ARQUITECTÓNICO'!$B$6:$H$904,2,0)</f>
        <v xml:space="preserve">Suministro e instalación de puertas para confinamiento </v>
      </c>
      <c r="D12" s="15" t="str">
        <f>VLOOKUP(B12,'A. SUB.ARQUITECTÓNICO'!$B$6:$H$904,3,0)</f>
        <v>Gbl</v>
      </c>
      <c r="E12" s="15">
        <f>VLOOKUP(B12,'A. SUB.ARQUITECTÓNICO'!$B$6:$H$904,4,0)</f>
        <v>1</v>
      </c>
      <c r="F12" s="6">
        <f>VLOOKUP(B12,'A. SUB.ARQUITECTÓNICO'!$B$2:$H$904,7,0)</f>
        <v>0</v>
      </c>
      <c r="G12" s="6">
        <f t="shared" si="0"/>
        <v>0</v>
      </c>
    </row>
    <row r="13" spans="2:9" ht="35.1" customHeight="1" x14ac:dyDescent="0.25">
      <c r="B13" s="15" t="s">
        <v>21</v>
      </c>
      <c r="C13" s="31" t="str">
        <f>VLOOKUP(B13,'A. SUB.ARQUITECTÓNICO'!$B$6:$H$904,2,0)</f>
        <v xml:space="preserve">Suministro e instalación de piso electroestático </v>
      </c>
      <c r="D13" s="15" t="str">
        <f>VLOOKUP(B13,'A. SUB.ARQUITECTÓNICO'!$B$6:$H$904,3,0)</f>
        <v>Gbl</v>
      </c>
      <c r="E13" s="15">
        <f>VLOOKUP(B13,'A. SUB.ARQUITECTÓNICO'!$B$6:$H$904,4,0)</f>
        <v>1</v>
      </c>
      <c r="F13" s="6">
        <f>VLOOKUP(B13,'A. SUB.ARQUITECTÓNICO'!$B$2:$H$904,7,0)</f>
        <v>0</v>
      </c>
      <c r="G13" s="6">
        <f t="shared" si="0"/>
        <v>0</v>
      </c>
    </row>
    <row r="14" spans="2:9" ht="35.1" customHeight="1" x14ac:dyDescent="0.25">
      <c r="B14" s="15" t="s">
        <v>22</v>
      </c>
      <c r="C14" s="31" t="str">
        <f>VLOOKUP(B14,'A. SUB.ARQUITECTÓNICO'!$B$6:$H$904,2,0)</f>
        <v xml:space="preserve">Suministro e instalación de sellos cortafuego </v>
      </c>
      <c r="D14" s="15" t="str">
        <f>VLOOKUP(B14,'A. SUB.ARQUITECTÓNICO'!$B$6:$H$904,3,0)</f>
        <v>Gbl</v>
      </c>
      <c r="E14" s="15">
        <f>VLOOKUP(B14,'A. SUB.ARQUITECTÓNICO'!$B$6:$H$904,4,0)</f>
        <v>1</v>
      </c>
      <c r="F14" s="6">
        <f>VLOOKUP(B14,'A. SUB.ARQUITECTÓNICO'!$B$2:$H$904,7,0)</f>
        <v>0</v>
      </c>
      <c r="G14" s="6">
        <f t="shared" ref="G14:G18" si="1">E14*F14</f>
        <v>0</v>
      </c>
    </row>
    <row r="15" spans="2:9" ht="35.1" customHeight="1" x14ac:dyDescent="0.25">
      <c r="B15" s="15" t="s">
        <v>23</v>
      </c>
      <c r="C15" s="31" t="str">
        <f>VLOOKUP(B15,'A. SUB.ARQUITECTÓNICO'!$B$6:$H$904,2,0)</f>
        <v xml:space="preserve">Suministro e instalación de rejillas de descarga de  doble deflexión y retorno.  </v>
      </c>
      <c r="D15" s="15" t="str">
        <f>VLOOKUP(B15,'A. SUB.ARQUITECTÓNICO'!$B$6:$H$904,3,0)</f>
        <v>Gbl</v>
      </c>
      <c r="E15" s="15">
        <f>VLOOKUP(B15,'A. SUB.ARQUITECTÓNICO'!$B$6:$H$904,4,0)</f>
        <v>1</v>
      </c>
      <c r="F15" s="6">
        <f>VLOOKUP(B15,'A. SUB.ARQUITECTÓNICO'!$B$2:$H$904,7,0)</f>
        <v>0</v>
      </c>
      <c r="G15" s="6">
        <f t="shared" si="1"/>
        <v>0</v>
      </c>
    </row>
    <row r="16" spans="2:9" ht="35.1" customHeight="1" x14ac:dyDescent="0.25">
      <c r="B16" s="15" t="s">
        <v>24</v>
      </c>
      <c r="C16" s="31" t="str">
        <f>VLOOKUP(B16,'A. SUB.ARQUITECTÓNICO'!$B$6:$H$904,2,0)</f>
        <v xml:space="preserve">Suministro de mobiliario especializadado para NOC </v>
      </c>
      <c r="D16" s="15" t="str">
        <f>VLOOKUP(B16,'A. SUB.ARQUITECTÓNICO'!$B$6:$H$904,3,0)</f>
        <v>Gbl</v>
      </c>
      <c r="E16" s="15">
        <f>VLOOKUP(B16,'A. SUB.ARQUITECTÓNICO'!$B$6:$H$904,4,0)</f>
        <v>1</v>
      </c>
      <c r="F16" s="6">
        <f>VLOOKUP(B16,'A. SUB.ARQUITECTÓNICO'!$B$2:$H$904,7,0)</f>
        <v>0</v>
      </c>
      <c r="G16" s="6">
        <f t="shared" si="1"/>
        <v>0</v>
      </c>
    </row>
    <row r="17" spans="2:7" ht="35.1" customHeight="1" x14ac:dyDescent="0.25">
      <c r="B17" s="15" t="s">
        <v>25</v>
      </c>
      <c r="C17" s="31" t="str">
        <f>VLOOKUP(B17,'A. SUB.ARQUITECTÓNICO'!$B$6:$H$904,2,0)</f>
        <v xml:space="preserve">Suministro e  instalación de señalización de espacios e informativa de puerta cortafuegos </v>
      </c>
      <c r="D17" s="15" t="str">
        <f>VLOOKUP(B17,'A. SUB.ARQUITECTÓNICO'!$B$6:$H$904,3,0)</f>
        <v>Gbl</v>
      </c>
      <c r="E17" s="15">
        <f>VLOOKUP(B17,'A. SUB.ARQUITECTÓNICO'!$B$6:$H$904,4,0)</f>
        <v>1</v>
      </c>
      <c r="F17" s="6">
        <f>VLOOKUP(B17,'A. SUB.ARQUITECTÓNICO'!$B$2:$H$904,7,0)</f>
        <v>0</v>
      </c>
      <c r="G17" s="6">
        <f t="shared" si="1"/>
        <v>0</v>
      </c>
    </row>
    <row r="18" spans="2:7" ht="35.1" customHeight="1" x14ac:dyDescent="0.25">
      <c r="B18" s="15" t="s">
        <v>26</v>
      </c>
      <c r="C18" s="31" t="str">
        <f>VLOOKUP(B18,'A. SUB.ARQUITECTÓNICO'!$B$6:$H$904,2,0)</f>
        <v xml:space="preserve">Servicio de aseo final y transporte de residuos </v>
      </c>
      <c r="D18" s="15" t="str">
        <f>VLOOKUP(B18,'A. SUB.ARQUITECTÓNICO'!$B$6:$H$904,3,0)</f>
        <v>Gbl</v>
      </c>
      <c r="E18" s="15">
        <f>VLOOKUP(B18,'A. SUB.ARQUITECTÓNICO'!$B$6:$H$904,4,0)</f>
        <v>1</v>
      </c>
      <c r="F18" s="6">
        <f>VLOOKUP(B18,'A. SUB.ARQUITECTÓNICO'!$B$2:$H$904,7,0)</f>
        <v>0</v>
      </c>
      <c r="G18" s="6">
        <f t="shared" si="1"/>
        <v>0</v>
      </c>
    </row>
    <row r="19" spans="2:7" ht="35.1" customHeight="1" x14ac:dyDescent="0.25">
      <c r="B19" s="47"/>
      <c r="C19" s="48" t="s">
        <v>27</v>
      </c>
      <c r="D19" s="47"/>
      <c r="E19" s="47"/>
      <c r="F19" s="49"/>
      <c r="G19" s="54">
        <f>SUM(G6:G18)</f>
        <v>0</v>
      </c>
    </row>
    <row r="21" spans="2:7" ht="20.100000000000001" customHeight="1" x14ac:dyDescent="0.25">
      <c r="B21" s="107" t="s">
        <v>31</v>
      </c>
      <c r="C21" s="107"/>
      <c r="D21" s="107"/>
      <c r="E21" s="107"/>
      <c r="F21" s="107"/>
      <c r="G21" s="107"/>
    </row>
    <row r="22" spans="2:7" ht="20.100000000000001" customHeight="1" x14ac:dyDescent="0.25">
      <c r="B22" s="3" t="s">
        <v>28</v>
      </c>
      <c r="C22" s="3" t="s">
        <v>29</v>
      </c>
      <c r="D22" s="3" t="s">
        <v>10</v>
      </c>
      <c r="E22" s="3" t="s">
        <v>32</v>
      </c>
      <c r="F22" s="3" t="s">
        <v>12</v>
      </c>
      <c r="G22" s="3" t="s">
        <v>13</v>
      </c>
    </row>
    <row r="23" spans="2:7" ht="35.1" customHeight="1" x14ac:dyDescent="0.25">
      <c r="B23" s="15" t="s">
        <v>33</v>
      </c>
      <c r="C23" s="31" t="str">
        <f>VLOOKUP(B23,'C. SUB. ELÉCTRICO'!$B$6:$H$951,2,0)</f>
        <v xml:space="preserve">Suministro e  instalación de cableado de acometida </v>
      </c>
      <c r="D23" s="15" t="str">
        <f>VLOOKUP(B23,'C. SUB. ELÉCTRICO'!$B$6:$H$951,3,0)</f>
        <v>Gbl</v>
      </c>
      <c r="E23" s="15">
        <f>VLOOKUP(B23,'C. SUB. ELÉCTRICO'!$B$6:$H$951,4,0)</f>
        <v>1</v>
      </c>
      <c r="F23" s="6">
        <f>VLOOKUP(B23,'C. SUB. ELÉCTRICO'!$B$6:$H$951,7,0)</f>
        <v>0</v>
      </c>
      <c r="G23" s="6">
        <f>E23*F23</f>
        <v>0</v>
      </c>
    </row>
    <row r="24" spans="2:7" ht="35.1" customHeight="1" x14ac:dyDescent="0.25">
      <c r="B24" s="15" t="s">
        <v>34</v>
      </c>
      <c r="C24" s="31" t="str">
        <f>VLOOKUP(B24,'C. SUB. ELÉCTRICO'!$B$6:$H$951,2,0)</f>
        <v>Suministro e  instalación de Cableado de GE a Tab. De paso</v>
      </c>
      <c r="D24" s="15" t="str">
        <f>VLOOKUP(B24,'C. SUB. ELÉCTRICO'!$B$6:$H$951,3,0)</f>
        <v>Gbl</v>
      </c>
      <c r="E24" s="15">
        <f>VLOOKUP(B24,'C. SUB. ELÉCTRICO'!$B$6:$H$951,4,0)</f>
        <v>1</v>
      </c>
      <c r="F24" s="6">
        <f>VLOOKUP(B24,'C. SUB. ELÉCTRICO'!$B$6:$H$951,7,0)</f>
        <v>0</v>
      </c>
      <c r="G24" s="6">
        <f t="shared" ref="G24:G39" si="2">E24*F24</f>
        <v>0</v>
      </c>
    </row>
    <row r="25" spans="2:7" ht="35.1" customHeight="1" x14ac:dyDescent="0.25">
      <c r="B25" s="15" t="s">
        <v>35</v>
      </c>
      <c r="C25" s="31" t="str">
        <f>VLOOKUP(B25,'C. SUB. ELÉCTRICO'!$B$6:$H$951,2,0)</f>
        <v>Suministro e  instalación de Cableado de GE a Tab. De paso a ATS</v>
      </c>
      <c r="D25" s="15" t="str">
        <f>VLOOKUP(B25,'C. SUB. ELÉCTRICO'!$B$6:$H$951,3,0)</f>
        <v>Gbl</v>
      </c>
      <c r="E25" s="15">
        <f>VLOOKUP(B25,'C. SUB. ELÉCTRICO'!$B$6:$H$951,4,0)</f>
        <v>1</v>
      </c>
      <c r="F25" s="6">
        <f>VLOOKUP(B25,'C. SUB. ELÉCTRICO'!$B$6:$H$951,7,0)</f>
        <v>0</v>
      </c>
      <c r="G25" s="6">
        <f t="shared" si="2"/>
        <v>0</v>
      </c>
    </row>
    <row r="26" spans="2:7" ht="35.1" customHeight="1" x14ac:dyDescent="0.25">
      <c r="B26" s="15" t="s">
        <v>36</v>
      </c>
      <c r="C26" s="31" t="str">
        <f>VLOOKUP(B26,'C. SUB. ELÉCTRICO'!$B$6:$H$951,2,0)</f>
        <v>Suministro e  instalación de Cableado de ATS A Tablero General TG-01</v>
      </c>
      <c r="D26" s="15" t="str">
        <f>VLOOKUP(B26,'C. SUB. ELÉCTRICO'!$B$6:$H$951,3,0)</f>
        <v>Gbl</v>
      </c>
      <c r="E26" s="15">
        <f>VLOOKUP(B26,'C. SUB. ELÉCTRICO'!$B$6:$H$951,4,0)</f>
        <v>1</v>
      </c>
      <c r="F26" s="6">
        <f>VLOOKUP(B26,'C. SUB. ELÉCTRICO'!$B$6:$H$951,7,0)</f>
        <v>0</v>
      </c>
      <c r="G26" s="6">
        <f t="shared" si="2"/>
        <v>0</v>
      </c>
    </row>
    <row r="27" spans="2:7" ht="35.1" customHeight="1" x14ac:dyDescent="0.25">
      <c r="B27" s="15" t="s">
        <v>37</v>
      </c>
      <c r="C27" s="31" t="str">
        <f>VLOOKUP(B27,'C. SUB. ELÉCTRICO'!$B$6:$H$951,2,0)</f>
        <v>Suministro e  instalación de Cableado de Tab. General a TX</v>
      </c>
      <c r="D27" s="15" t="str">
        <f>VLOOKUP(B27,'C. SUB. ELÉCTRICO'!$B$6:$H$951,3,0)</f>
        <v>Gbl</v>
      </c>
      <c r="E27" s="15">
        <f>VLOOKUP(B27,'C. SUB. ELÉCTRICO'!$B$6:$H$951,4,0)</f>
        <v>1</v>
      </c>
      <c r="F27" s="6">
        <f>VLOOKUP(B27,'C. SUB. ELÉCTRICO'!$B$6:$H$951,7,0)</f>
        <v>0</v>
      </c>
      <c r="G27" s="6">
        <f t="shared" si="2"/>
        <v>0</v>
      </c>
    </row>
    <row r="28" spans="2:7" ht="35.1" customHeight="1" x14ac:dyDescent="0.25">
      <c r="B28" s="15" t="s">
        <v>38</v>
      </c>
      <c r="C28" s="31" t="str">
        <f>VLOOKUP(B28,'C. SUB. ELÉCTRICO'!$B$6:$H$951,2,0)</f>
        <v xml:space="preserve">Suministro e  instalación de Cableado de Tab. De maniobras </v>
      </c>
      <c r="D28" s="15" t="str">
        <f>VLOOKUP(B28,'C. SUB. ELÉCTRICO'!$B$6:$H$951,3,0)</f>
        <v>Gbl</v>
      </c>
      <c r="E28" s="15">
        <f>VLOOKUP(B28,'C. SUB. ELÉCTRICO'!$B$6:$H$951,4,0)</f>
        <v>1</v>
      </c>
      <c r="F28" s="6">
        <f>VLOOKUP(B28,'C. SUB. ELÉCTRICO'!$B$6:$H$951,7,0)</f>
        <v>0</v>
      </c>
      <c r="G28" s="6">
        <f t="shared" si="2"/>
        <v>0</v>
      </c>
    </row>
    <row r="29" spans="2:7" ht="35.1" customHeight="1" x14ac:dyDescent="0.25">
      <c r="B29" s="15" t="s">
        <v>39</v>
      </c>
      <c r="C29" s="31" t="str">
        <f>VLOOKUP(B29,'C. SUB. ELÉCTRICO'!$B$6:$H$951,2,0)</f>
        <v xml:space="preserve">Suministro e  instalación de tablero de maniobras a tableros estabilizados </v>
      </c>
      <c r="D29" s="15" t="str">
        <f>VLOOKUP(B29,'C. SUB. ELÉCTRICO'!$B$6:$H$951,3,0)</f>
        <v>Gbl</v>
      </c>
      <c r="E29" s="15">
        <f>VLOOKUP(B29,'C. SUB. ELÉCTRICO'!$B$6:$H$951,4,0)</f>
        <v>1</v>
      </c>
      <c r="F29" s="6">
        <f>VLOOKUP(B29,'C. SUB. ELÉCTRICO'!$B$6:$H$951,7,0)</f>
        <v>0</v>
      </c>
      <c r="G29" s="6">
        <f t="shared" si="2"/>
        <v>0</v>
      </c>
    </row>
    <row r="30" spans="2:7" ht="35.1" customHeight="1" x14ac:dyDescent="0.25">
      <c r="B30" s="15" t="s">
        <v>40</v>
      </c>
      <c r="C30" s="31" t="str">
        <f>VLOOKUP(B30,'C. SUB. ELÉCTRICO'!$B$6:$H$951,2,0)</f>
        <v xml:space="preserve">Suministro e  instalación de cableado de tablero estabilizados a PDU </v>
      </c>
      <c r="D30" s="15" t="str">
        <f>VLOOKUP(B30,'C. SUB. ELÉCTRICO'!$B$6:$H$951,3,0)</f>
        <v>Gbl</v>
      </c>
      <c r="E30" s="15">
        <f>VLOOKUP(B30,'C. SUB. ELÉCTRICO'!$B$6:$H$951,4,0)</f>
        <v>1</v>
      </c>
      <c r="F30" s="6">
        <f>VLOOKUP(B30,'C. SUB. ELÉCTRICO'!$B$6:$H$951,7,0)</f>
        <v>0</v>
      </c>
      <c r="G30" s="6">
        <f t="shared" si="2"/>
        <v>0</v>
      </c>
    </row>
    <row r="31" spans="2:7" ht="35.1" customHeight="1" x14ac:dyDescent="0.25">
      <c r="B31" s="15" t="s">
        <v>41</v>
      </c>
      <c r="C31" s="31" t="str">
        <f>VLOOKUP(B31,'C. SUB. ELÉCTRICO'!$B$6:$H$951,2,0)</f>
        <v xml:space="preserve">Suministro e  instalación de cableado de tablero estabilizados a PDU </v>
      </c>
      <c r="D31" s="15" t="str">
        <f>VLOOKUP(B31,'C. SUB. ELÉCTRICO'!$B$6:$H$951,3,0)</f>
        <v>Gbl</v>
      </c>
      <c r="E31" s="15">
        <f>VLOOKUP(B31,'C. SUB. ELÉCTRICO'!$B$6:$H$951,4,0)</f>
        <v>1</v>
      </c>
      <c r="F31" s="6">
        <f>VLOOKUP(B31,'C. SUB. ELÉCTRICO'!$B$6:$H$951,7,0)</f>
        <v>0</v>
      </c>
      <c r="G31" s="6">
        <f t="shared" si="2"/>
        <v>0</v>
      </c>
    </row>
    <row r="32" spans="2:7" ht="35.1" customHeight="1" x14ac:dyDescent="0.25">
      <c r="B32" s="15" t="s">
        <v>42</v>
      </c>
      <c r="C32" s="31" t="str">
        <f>VLOOKUP(B32,'C. SUB. ELÉCTRICO'!$B$6:$H$951,2,0)</f>
        <v xml:space="preserve">Suministro e  instalación de cableado de tableros estabilizados a PDU </v>
      </c>
      <c r="D32" s="15" t="str">
        <f>VLOOKUP(B32,'C. SUB. ELÉCTRICO'!$B$6:$H$951,3,0)</f>
        <v>Gbl</v>
      </c>
      <c r="E32" s="15">
        <f>VLOOKUP(B32,'C. SUB. ELÉCTRICO'!$B$6:$H$951,4,0)</f>
        <v>1</v>
      </c>
      <c r="F32" s="6">
        <f>VLOOKUP(B32,'C. SUB. ELÉCTRICO'!$B$6:$H$951,7,0)</f>
        <v>0</v>
      </c>
      <c r="G32" s="6">
        <f t="shared" si="2"/>
        <v>0</v>
      </c>
    </row>
    <row r="33" spans="2:7" ht="35.1" customHeight="1" x14ac:dyDescent="0.25">
      <c r="B33" s="15" t="s">
        <v>43</v>
      </c>
      <c r="C33" s="31" t="str">
        <f>VLOOKUP(B33,'C. SUB. ELÉCTRICO'!$B$6:$H$951,2,0)</f>
        <v>Suministro e  instalación de tablero de maniobras</v>
      </c>
      <c r="D33" s="15" t="str">
        <f>VLOOKUP(B33,'C. SUB. ELÉCTRICO'!$B$6:$H$951,3,0)</f>
        <v>Gbl</v>
      </c>
      <c r="E33" s="15">
        <f>VLOOKUP(B33,'C. SUB. ELÉCTRICO'!$B$6:$H$951,4,0)</f>
        <v>1</v>
      </c>
      <c r="F33" s="6">
        <f>VLOOKUP(B33,'C. SUB. ELÉCTRICO'!$B$6:$H$951,7,0)</f>
        <v>0</v>
      </c>
      <c r="G33" s="6">
        <f t="shared" si="2"/>
        <v>0</v>
      </c>
    </row>
    <row r="34" spans="2:7" ht="35.1" customHeight="1" x14ac:dyDescent="0.25">
      <c r="B34" s="15" t="s">
        <v>44</v>
      </c>
      <c r="C34" s="31" t="str">
        <f>VLOOKUP(B34,'C. SUB. ELÉCTRICO'!$B$6:$H$951,2,0)</f>
        <v>Suministro e  instalación de tablero estabilizado TDE-A</v>
      </c>
      <c r="D34" s="15" t="str">
        <f>VLOOKUP(B34,'C. SUB. ELÉCTRICO'!$B$6:$H$951,3,0)</f>
        <v>Gbl</v>
      </c>
      <c r="E34" s="15">
        <f>VLOOKUP(B34,'C. SUB. ELÉCTRICO'!$B$6:$H$951,4,0)</f>
        <v>1</v>
      </c>
      <c r="F34" s="6">
        <f>VLOOKUP(B34,'C. SUB. ELÉCTRICO'!$B$6:$H$951,7,0)</f>
        <v>0</v>
      </c>
      <c r="G34" s="6">
        <f t="shared" si="2"/>
        <v>0</v>
      </c>
    </row>
    <row r="35" spans="2:7" ht="35.1" customHeight="1" x14ac:dyDescent="0.25">
      <c r="B35" s="41" t="s">
        <v>45</v>
      </c>
      <c r="C35" s="42" t="str">
        <f>VLOOKUP(B35,'C. SUB. ELÉCTRICO'!$B$6:$H$951,2,0)</f>
        <v>Suministro e  instalación de tablero estabilizado TDE-B</v>
      </c>
      <c r="D35" s="41" t="str">
        <f>VLOOKUP(B35,'C. SUB. ELÉCTRICO'!$B$6:$H$951,3,0)</f>
        <v>Gbl</v>
      </c>
      <c r="E35" s="41">
        <f>VLOOKUP(B35,'C. SUB. ELÉCTRICO'!$B$6:$H$951,4,0)</f>
        <v>1</v>
      </c>
      <c r="F35" s="43">
        <f>VLOOKUP(B35,'C. SUB. ELÉCTRICO'!$B$6:$H$951,7,0)</f>
        <v>0</v>
      </c>
      <c r="G35" s="6">
        <f t="shared" si="2"/>
        <v>0</v>
      </c>
    </row>
    <row r="36" spans="2:7" ht="54.75" customHeight="1" x14ac:dyDescent="0.25">
      <c r="B36" s="15" t="s">
        <v>46</v>
      </c>
      <c r="C36" s="31" t="str">
        <f>VLOOKUP(B36,'C. SUB. ELÉCTRICO'!$B$6:$H$951,2,0)</f>
        <v xml:space="preserve">Instalación o montaje de GE, ducto de descarga, tubos de escape, tuberias suministro de combustible y tanque de combustible </v>
      </c>
      <c r="D36" s="15" t="str">
        <f>VLOOKUP(B36,'C. SUB. ELÉCTRICO'!$B$6:$H$951,3,0)</f>
        <v>Gbl</v>
      </c>
      <c r="E36" s="15">
        <f>VLOOKUP(B36,'C. SUB. ELÉCTRICO'!$B$6:$H$951,4,0)</f>
        <v>1</v>
      </c>
      <c r="F36" s="6">
        <f>VLOOKUP(B36,'C. SUB. ELÉCTRICO'!$B$6:$H$951,7,0)</f>
        <v>0</v>
      </c>
      <c r="G36" s="6">
        <f t="shared" ref="G36" si="3">E36*F36</f>
        <v>0</v>
      </c>
    </row>
    <row r="37" spans="2:7" ht="35.1" customHeight="1" x14ac:dyDescent="0.25">
      <c r="B37" s="15" t="s">
        <v>47</v>
      </c>
      <c r="C37" s="5" t="str">
        <f>VLOOKUP(B37,'C. SUB. ELÉCTRICO'!$B$6:$H$951,2,0)</f>
        <v xml:space="preserve">Suministro  y montaje de banco de baterias. </v>
      </c>
      <c r="D37" s="15" t="str">
        <f>VLOOKUP(B37,'C. SUB. ELÉCTRICO'!$B$6:$H$951,3,0)</f>
        <v>Gbl</v>
      </c>
      <c r="E37" s="15">
        <f>VLOOKUP(B37,'C. SUB. ELÉCTRICO'!$B$6:$H$951,4,0)</f>
        <v>1</v>
      </c>
      <c r="F37" s="6">
        <f>VLOOKUP(B37,'C. SUB. ELÉCTRICO'!$B$6:$H$951,7,0)</f>
        <v>0</v>
      </c>
      <c r="G37" s="6">
        <f t="shared" si="2"/>
        <v>0</v>
      </c>
    </row>
    <row r="38" spans="2:7" ht="35.1" customHeight="1" x14ac:dyDescent="0.25">
      <c r="B38" s="15" t="s">
        <v>48</v>
      </c>
      <c r="C38" s="5" t="str">
        <f>VLOOKUP(B38,'C. SUB. ELÉCTRICO'!$B$6:$H$951,2,0)</f>
        <v xml:space="preserve">Suministro e instalación de luminarias </v>
      </c>
      <c r="D38" s="15" t="str">
        <f>VLOOKUP(B38,'C. SUB. ELÉCTRICO'!$B$6:$H$951,3,0)</f>
        <v>Gbl</v>
      </c>
      <c r="E38" s="15">
        <f>VLOOKUP(B38,'C. SUB. ELÉCTRICO'!$B$6:$H$951,4,0)</f>
        <v>1</v>
      </c>
      <c r="F38" s="6">
        <f>VLOOKUP(B38,'C. SUB. ELÉCTRICO'!$B$6:$H$951,7,0)</f>
        <v>0</v>
      </c>
      <c r="G38" s="6">
        <f t="shared" si="2"/>
        <v>0</v>
      </c>
    </row>
    <row r="39" spans="2:7" ht="35.1" customHeight="1" x14ac:dyDescent="0.25">
      <c r="B39" s="15" t="s">
        <v>49</v>
      </c>
      <c r="C39" s="5" t="str">
        <f>VLOOKUP(B39,'C. SUB. ELÉCTRICO'!$B$6:$H$951,2,0)</f>
        <v>Suministro e instalación de bandejas metálicas</v>
      </c>
      <c r="D39" s="15" t="str">
        <f>VLOOKUP(B39,'C. SUB. ELÉCTRICO'!$B$6:$H$951,3,0)</f>
        <v>Gbl</v>
      </c>
      <c r="E39" s="15">
        <f>VLOOKUP(B39,'C. SUB. ELÉCTRICO'!$B$6:$H$951,4,0)</f>
        <v>1</v>
      </c>
      <c r="F39" s="6">
        <f>VLOOKUP(B39,'C. SUB. ELÉCTRICO'!$B$6:$H$951,7,0)</f>
        <v>0</v>
      </c>
      <c r="G39" s="6">
        <f t="shared" si="2"/>
        <v>0</v>
      </c>
    </row>
    <row r="40" spans="2:7" ht="35.1" customHeight="1" x14ac:dyDescent="0.25">
      <c r="B40" s="15" t="s">
        <v>50</v>
      </c>
      <c r="C40" s="5" t="str">
        <f>VLOOKUP(B40,'C. SUB. ELÉCTRICO'!$B$6:$H$951,2,0)</f>
        <v xml:space="preserve">Suministro,  instalación  y configuración  de grupo electrogeno trifásico   </v>
      </c>
      <c r="D40" s="15" t="str">
        <f>VLOOKUP(B40,'C. SUB. ELÉCTRICO'!$B$6:$H$951,3,0)</f>
        <v>Gbl</v>
      </c>
      <c r="E40" s="15">
        <f>VLOOKUP(B40,'C. SUB. ELÉCTRICO'!$B$6:$H$951,4,0)</f>
        <v>1</v>
      </c>
      <c r="F40" s="6">
        <f>VLOOKUP(B40,'C. SUB. ELÉCTRICO'!$B$6:$H$951,7,0)</f>
        <v>0</v>
      </c>
      <c r="G40" s="6">
        <f t="shared" ref="G40" si="4">E40*F40</f>
        <v>0</v>
      </c>
    </row>
    <row r="41" spans="2:7" ht="35.1" customHeight="1" x14ac:dyDescent="0.25">
      <c r="B41" s="44"/>
      <c r="C41" s="45" t="s">
        <v>51</v>
      </c>
      <c r="D41" s="45"/>
      <c r="E41" s="46"/>
      <c r="F41" s="46"/>
      <c r="G41" s="46">
        <f>SUM(G23:G40)</f>
        <v>0</v>
      </c>
    </row>
    <row r="43" spans="2:7" ht="20.100000000000001" customHeight="1" thickBot="1" x14ac:dyDescent="0.35">
      <c r="B43" s="104" t="s">
        <v>52</v>
      </c>
      <c r="C43" s="104"/>
      <c r="D43" s="104"/>
      <c r="E43" s="104"/>
      <c r="F43" s="104"/>
      <c r="G43" s="9">
        <f>G41+G19</f>
        <v>0</v>
      </c>
    </row>
    <row r="49" spans="7:7" ht="20.100000000000001" customHeight="1" x14ac:dyDescent="0.25">
      <c r="G49" s="59"/>
    </row>
  </sheetData>
  <mergeCells count="5">
    <mergeCell ref="B43:F43"/>
    <mergeCell ref="B2:G2"/>
    <mergeCell ref="B3:G3"/>
    <mergeCell ref="B4:G4"/>
    <mergeCell ref="B21:G21"/>
  </mergeCells>
  <pageMargins left="0.70866141732283472" right="0.70866141732283472" top="0.74803149606299213" bottom="0.74803149606299213" header="0.31496062992125984" footer="0.31496062992125984"/>
  <pageSetup scale="50" orientation="portrait" r:id="rId1"/>
  <ignoredErrors>
    <ignoredError sqref="F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2:J180"/>
  <sheetViews>
    <sheetView showGridLines="0" workbookViewId="0">
      <selection activeCell="E11" sqref="E11"/>
    </sheetView>
  </sheetViews>
  <sheetFormatPr baseColWidth="10" defaultColWidth="11.42578125" defaultRowHeight="15" x14ac:dyDescent="0.25"/>
  <cols>
    <col min="1" max="1" width="11.42578125" style="78"/>
    <col min="2" max="2" width="17.28515625" style="78" customWidth="1"/>
    <col min="3" max="3" width="53.7109375" style="95" customWidth="1"/>
    <col min="4" max="4" width="14.28515625" style="78" customWidth="1"/>
    <col min="5" max="5" width="19.28515625" style="78" customWidth="1"/>
    <col min="6" max="6" width="22.140625" style="78" customWidth="1"/>
    <col min="7" max="7" width="20.28515625" style="78" customWidth="1"/>
    <col min="8" max="8" width="16.85546875" style="78" customWidth="1"/>
    <col min="9" max="16384" width="11.42578125" style="78"/>
  </cols>
  <sheetData>
    <row r="2" spans="2:10" ht="27.75" customHeight="1" x14ac:dyDescent="0.25">
      <c r="B2" s="111" t="s">
        <v>53</v>
      </c>
      <c r="C2" s="111"/>
      <c r="D2" s="111"/>
      <c r="E2" s="111"/>
      <c r="F2" s="111"/>
      <c r="G2" s="111"/>
      <c r="H2" s="111"/>
    </row>
    <row r="3" spans="2:10" ht="49.5" customHeight="1" x14ac:dyDescent="0.25">
      <c r="B3" s="112" t="s">
        <v>291</v>
      </c>
      <c r="C3" s="112"/>
      <c r="D3" s="112"/>
      <c r="E3" s="112"/>
      <c r="F3" s="112"/>
      <c r="G3" s="112"/>
      <c r="H3" s="112"/>
    </row>
    <row r="4" spans="2:10" ht="24.75" customHeight="1" thickBot="1" x14ac:dyDescent="0.3">
      <c r="B4" s="79" t="s">
        <v>54</v>
      </c>
      <c r="C4" s="113" t="s">
        <v>55</v>
      </c>
      <c r="D4" s="113"/>
      <c r="E4" s="113"/>
      <c r="F4" s="113"/>
      <c r="G4" s="113"/>
      <c r="H4" s="113"/>
    </row>
    <row r="5" spans="2:10" ht="18" customHeight="1" thickBot="1" x14ac:dyDescent="0.3">
      <c r="B5" s="79"/>
      <c r="C5" s="80"/>
      <c r="D5" s="79"/>
      <c r="E5" s="79"/>
      <c r="F5" s="79"/>
      <c r="G5" s="79"/>
      <c r="H5" s="81"/>
    </row>
    <row r="6" spans="2:10" ht="17.25" customHeight="1" x14ac:dyDescent="0.25">
      <c r="B6" s="20" t="s">
        <v>8</v>
      </c>
      <c r="C6" s="34" t="s">
        <v>9</v>
      </c>
      <c r="D6" s="20" t="s">
        <v>10</v>
      </c>
      <c r="E6" s="20" t="s">
        <v>56</v>
      </c>
      <c r="F6" s="108" t="s">
        <v>57</v>
      </c>
      <c r="G6" s="108"/>
      <c r="H6" s="108"/>
    </row>
    <row r="7" spans="2:10" ht="45" customHeight="1" x14ac:dyDescent="0.25">
      <c r="B7" s="82" t="s">
        <v>14</v>
      </c>
      <c r="C7" s="83" t="s">
        <v>58</v>
      </c>
      <c r="D7" s="82" t="s">
        <v>59</v>
      </c>
      <c r="E7" s="82">
        <v>1</v>
      </c>
      <c r="G7" s="82"/>
      <c r="H7" s="84">
        <f>H14+H18</f>
        <v>0</v>
      </c>
    </row>
    <row r="8" spans="2:10" ht="20.25" customHeight="1" x14ac:dyDescent="0.25">
      <c r="B8" s="19">
        <v>31</v>
      </c>
      <c r="C8" s="36"/>
      <c r="D8" s="19"/>
      <c r="E8" s="18"/>
      <c r="F8" s="18"/>
      <c r="G8" s="18"/>
      <c r="H8" s="18"/>
    </row>
    <row r="9" spans="2:10" ht="23.25" customHeight="1" x14ac:dyDescent="0.25">
      <c r="B9" s="110" t="s">
        <v>60</v>
      </c>
      <c r="C9" s="110"/>
      <c r="D9" s="110"/>
      <c r="E9" s="110"/>
      <c r="F9" s="110"/>
      <c r="G9" s="110"/>
      <c r="H9" s="110"/>
      <c r="J9" s="85"/>
    </row>
    <row r="10" spans="2:10" ht="19.5" customHeight="1" x14ac:dyDescent="0.25">
      <c r="B10" s="86" t="s">
        <v>8</v>
      </c>
      <c r="C10" s="87" t="s">
        <v>29</v>
      </c>
      <c r="D10" s="86" t="s">
        <v>10</v>
      </c>
      <c r="E10" s="86" t="s">
        <v>11</v>
      </c>
      <c r="F10" s="86" t="s">
        <v>30</v>
      </c>
      <c r="G10" s="86" t="s">
        <v>12</v>
      </c>
      <c r="H10" s="86" t="s">
        <v>13</v>
      </c>
    </row>
    <row r="11" spans="2:10" ht="35.1" customHeight="1" x14ac:dyDescent="0.25">
      <c r="B11" s="88">
        <v>111</v>
      </c>
      <c r="C11" s="89" t="str">
        <f>DGET('BASE DE DATOS '!$B$5:$E$366,'BASE DE DATOS '!$C$73,B10:B11)</f>
        <v xml:space="preserve">Cerramiento con puertas provisional en madera para  circulación 1.  1.6m*2.4m, dos hojas </v>
      </c>
      <c r="D11" s="88" t="str">
        <f>DGET('BASE DE DATOS '!$B$5:$E$366,'BASE DE DATOS '!$D$5,B10:B11)</f>
        <v>Und</v>
      </c>
      <c r="E11" s="90">
        <f>DGET('BASE DE DATOS '!$B$5:$E$366,'BASE DE DATOS '!$E$5,B10:B11)</f>
        <v>1</v>
      </c>
      <c r="F11" s="91">
        <f>DGET('BASE DE DATOS '!$B$5:$F$366,'BASE DE DATOS '!$F$5,B10:B11)</f>
        <v>0</v>
      </c>
      <c r="G11" s="92">
        <f>E11*F11</f>
        <v>0</v>
      </c>
      <c r="H11" s="93"/>
    </row>
    <row r="12" spans="2:10" ht="35.1" customHeight="1" x14ac:dyDescent="0.25">
      <c r="B12" s="88">
        <v>112</v>
      </c>
      <c r="C12" s="89" t="str">
        <f>VLOOKUP(B12,'BASE DE DATOS '!$B$5:$F$366,2,0)</f>
        <v xml:space="preserve">Cerramiento con puerta provisional en madera  para  circulación 2.  1.5m*2.4m, dos hojas </v>
      </c>
      <c r="D12" s="88" t="str">
        <f>VLOOKUP(B12,'BASE DE DATOS '!$B$5:$F$366,3,0)</f>
        <v>Und</v>
      </c>
      <c r="E12" s="94">
        <f>VLOOKUP(B12,'BASE DE DATOS '!$B$5:$F$366,4,0)</f>
        <v>1</v>
      </c>
      <c r="F12" s="91">
        <f>VLOOKUP(B12,'BASE DE DATOS '!$B$5:$F$366,5,0)</f>
        <v>0</v>
      </c>
      <c r="G12" s="92">
        <f t="shared" ref="G12:G13" si="0">E12*F12</f>
        <v>0</v>
      </c>
      <c r="H12" s="93"/>
    </row>
    <row r="13" spans="2:10" ht="20.25" customHeight="1" x14ac:dyDescent="0.25">
      <c r="B13" s="88">
        <v>113</v>
      </c>
      <c r="C13" s="89" t="str">
        <f>VLOOKUP(B13,'BASE DE DATOS '!$B$5:$F$366,2,0)</f>
        <v xml:space="preserve">Señalización de inicio de obra. Una señal por puerta </v>
      </c>
      <c r="D13" s="88" t="str">
        <f>VLOOKUP(B13,'BASE DE DATOS '!$B$5:$F$366,3,0)</f>
        <v xml:space="preserve">Und </v>
      </c>
      <c r="E13" s="94">
        <f>VLOOKUP(B13,'BASE DE DATOS '!$B$5:$F$366,4,0)</f>
        <v>4</v>
      </c>
      <c r="F13" s="91">
        <f>VLOOKUP(B13,'BASE DE DATOS '!$B$5:$F$366,5,0)</f>
        <v>0</v>
      </c>
      <c r="G13" s="92">
        <f t="shared" si="0"/>
        <v>0</v>
      </c>
      <c r="H13" s="93"/>
    </row>
    <row r="14" spans="2:10" ht="18.75" customHeight="1" x14ac:dyDescent="0.25">
      <c r="B14" s="88">
        <v>114</v>
      </c>
      <c r="C14" s="89" t="str">
        <f>VLOOKUP(B14,'BASE DE DATOS '!$B$5:$F$366,2,0)</f>
        <v xml:space="preserve">Adecuación de campamento </v>
      </c>
      <c r="D14" s="88" t="str">
        <f>VLOOKUP(B14,'BASE DE DATOS '!$B$5:$F$366,3,0)</f>
        <v xml:space="preserve">Gbl </v>
      </c>
      <c r="E14" s="94">
        <f>VLOOKUP(B14,'BASE DE DATOS '!$B$5:$F$366,4,0)</f>
        <v>1</v>
      </c>
      <c r="F14" s="91">
        <f>VLOOKUP(B14,'BASE DE DATOS '!$B$5:$F$366,5,0)</f>
        <v>0</v>
      </c>
      <c r="G14" s="92">
        <f>E14*F14</f>
        <v>0</v>
      </c>
      <c r="H14" s="92">
        <f>SUM(G10:G14)</f>
        <v>0</v>
      </c>
    </row>
    <row r="16" spans="2:10" ht="21.75" customHeight="1" x14ac:dyDescent="0.25">
      <c r="B16" s="110" t="s">
        <v>61</v>
      </c>
      <c r="C16" s="110"/>
      <c r="D16" s="110"/>
      <c r="E16" s="110"/>
      <c r="F16" s="110"/>
      <c r="G16" s="110"/>
      <c r="H16" s="110"/>
    </row>
    <row r="17" spans="2:8" x14ac:dyDescent="0.25">
      <c r="B17" s="86" t="s">
        <v>8</v>
      </c>
      <c r="C17" s="87" t="s">
        <v>29</v>
      </c>
      <c r="D17" s="86" t="s">
        <v>10</v>
      </c>
      <c r="E17" s="86" t="s">
        <v>11</v>
      </c>
      <c r="F17" s="86" t="s">
        <v>30</v>
      </c>
      <c r="G17" s="86" t="s">
        <v>12</v>
      </c>
      <c r="H17" s="86" t="s">
        <v>13</v>
      </c>
    </row>
    <row r="18" spans="2:8" ht="52.5" customHeight="1" x14ac:dyDescent="0.25">
      <c r="B18" s="88">
        <v>115</v>
      </c>
      <c r="C18" s="89" t="str">
        <f>DGET('BASE DE DATOS '!$B$5:$E$366,'BASE DE DATOS '!$C$5,B17:B18)</f>
        <v xml:space="preserve">Servicio de instalación de cerramiento, señalización  y   campamento, incluye tornilleria y herramienta menor </v>
      </c>
      <c r="D18" s="88" t="str">
        <f>DGET('BASE DE DATOS '!$B$5:$E$366,'BASE DE DATOS '!$D$5,B17:B18)</f>
        <v xml:space="preserve">Gbl </v>
      </c>
      <c r="E18" s="94">
        <f>DGET('BASE DE DATOS '!$B$5:$E$366,'BASE DE DATOS '!$E$5,B17:B18)</f>
        <v>1</v>
      </c>
      <c r="F18" s="91">
        <f>DGET('BASE DE DATOS '!$B$5:$F$366,'BASE DE DATOS '!$F$5,B17:B18)</f>
        <v>0</v>
      </c>
      <c r="G18" s="91">
        <f>E18*F18</f>
        <v>0</v>
      </c>
      <c r="H18" s="92">
        <f>SUM(G17:G18)</f>
        <v>0</v>
      </c>
    </row>
    <row r="19" spans="2:8" ht="20.100000000000001" customHeight="1" x14ac:dyDescent="0.25">
      <c r="B19" s="82"/>
      <c r="D19" s="82"/>
      <c r="E19" s="96"/>
      <c r="F19" s="97"/>
      <c r="G19" s="97"/>
      <c r="H19" s="98"/>
    </row>
    <row r="20" spans="2:8" ht="15.75" thickBot="1" x14ac:dyDescent="0.3"/>
    <row r="21" spans="2:8" x14ac:dyDescent="0.25">
      <c r="B21" s="20" t="s">
        <v>8</v>
      </c>
      <c r="C21" s="34" t="s">
        <v>9</v>
      </c>
      <c r="D21" s="20" t="s">
        <v>10</v>
      </c>
      <c r="E21" s="20" t="s">
        <v>56</v>
      </c>
      <c r="F21" s="108" t="s">
        <v>57</v>
      </c>
      <c r="G21" s="108"/>
      <c r="H21" s="108"/>
    </row>
    <row r="22" spans="2:8" ht="27" customHeight="1" x14ac:dyDescent="0.25">
      <c r="B22" s="82" t="s">
        <v>15</v>
      </c>
      <c r="C22" s="95" t="s">
        <v>62</v>
      </c>
      <c r="D22" s="82" t="s">
        <v>59</v>
      </c>
      <c r="E22" s="82">
        <v>1</v>
      </c>
      <c r="G22" s="82"/>
      <c r="H22" s="84">
        <f>H31</f>
        <v>0</v>
      </c>
    </row>
    <row r="23" spans="2:8" x14ac:dyDescent="0.25">
      <c r="B23" s="19">
        <v>31</v>
      </c>
      <c r="C23" s="36"/>
      <c r="D23" s="19"/>
      <c r="E23" s="18"/>
      <c r="F23" s="18"/>
      <c r="G23" s="18"/>
      <c r="H23" s="18"/>
    </row>
    <row r="24" spans="2:8" x14ac:dyDescent="0.25">
      <c r="B24" s="109" t="s">
        <v>63</v>
      </c>
      <c r="C24" s="109"/>
      <c r="D24" s="109"/>
      <c r="E24" s="109"/>
      <c r="F24" s="109"/>
      <c r="G24" s="109"/>
      <c r="H24" s="109"/>
    </row>
    <row r="25" spans="2:8" x14ac:dyDescent="0.25">
      <c r="B25" s="86" t="s">
        <v>8</v>
      </c>
      <c r="C25" s="87" t="s">
        <v>29</v>
      </c>
      <c r="D25" s="86" t="s">
        <v>10</v>
      </c>
      <c r="E25" s="86" t="s">
        <v>11</v>
      </c>
      <c r="F25" s="86" t="s">
        <v>30</v>
      </c>
      <c r="G25" s="86" t="s">
        <v>12</v>
      </c>
      <c r="H25" s="86" t="s">
        <v>13</v>
      </c>
    </row>
    <row r="26" spans="2:8" ht="35.1" customHeight="1" x14ac:dyDescent="0.25">
      <c r="B26" s="88">
        <v>121</v>
      </c>
      <c r="C26" s="89" t="str">
        <f>DGET('BASE DE DATOS '!$B$5:$E$366,'BASE DE DATOS '!$C$73,B25:B26)</f>
        <v>Desmonte de lámparas situadas a 2.4m de altura, si deteriorar los elementos constructivos a los que está sujeta</v>
      </c>
      <c r="D26" s="88" t="str">
        <f>DGET('BASE DE DATOS '!$B$5:$E$366,'BASE DE DATOS '!$D$5,B25:B26)</f>
        <v>Glb</v>
      </c>
      <c r="E26" s="90">
        <f>DGET('BASE DE DATOS '!$B$5:$E$366,'BASE DE DATOS '!$E$5,B25:B26)</f>
        <v>1</v>
      </c>
      <c r="F26" s="91">
        <f>DGET('BASE DE DATOS '!$B$5:$F$366,'BASE DE DATOS '!$F$5,B25:B26)</f>
        <v>0</v>
      </c>
      <c r="G26" s="92">
        <f>E26*F26</f>
        <v>0</v>
      </c>
      <c r="H26" s="93"/>
    </row>
    <row r="27" spans="2:8" ht="24.75" customHeight="1" x14ac:dyDescent="0.25">
      <c r="B27" s="88">
        <v>122</v>
      </c>
      <c r="C27" s="89" t="str">
        <f>VLOOKUP(B27,'BASE DE DATOS '!$B$5:$F$366,2,0)</f>
        <v xml:space="preserve">Desmonte de bandejas metálicas  </v>
      </c>
      <c r="D27" s="88" t="str">
        <f>VLOOKUP(B27,'BASE DE DATOS '!$B$5:$F$366,3,0)</f>
        <v>Glb</v>
      </c>
      <c r="E27" s="94">
        <f>VLOOKUP(B27,'BASE DE DATOS '!$B$5:$F$366,4,0)</f>
        <v>1</v>
      </c>
      <c r="F27" s="91">
        <f>VLOOKUP(B27,'BASE DE DATOS '!$B$5:$F$366,5,0)</f>
        <v>0</v>
      </c>
      <c r="G27" s="92">
        <f t="shared" ref="G27:G31" si="1">E27*F27</f>
        <v>0</v>
      </c>
      <c r="H27" s="93"/>
    </row>
    <row r="28" spans="2:8" ht="35.1" customHeight="1" x14ac:dyDescent="0.25">
      <c r="B28" s="88">
        <v>123</v>
      </c>
      <c r="C28" s="89" t="str">
        <f>VLOOKUP(B28,'BASE DE DATOS '!$B$5:$F$366,2,0)</f>
        <v xml:space="preserve">Desmonte de equipos e instalaciones eléctricas y eléctrónicas  </v>
      </c>
      <c r="D28" s="88" t="str">
        <f>VLOOKUP(B28,'BASE DE DATOS '!$B$5:$F$366,3,0)</f>
        <v>Glb</v>
      </c>
      <c r="E28" s="94">
        <f>VLOOKUP(B28,'BASE DE DATOS '!$B$5:$F$366,4,0)</f>
        <v>1</v>
      </c>
      <c r="F28" s="91">
        <f>VLOOKUP(B28,'BASE DE DATOS '!$B$5:$F$366,5,0)</f>
        <v>0</v>
      </c>
      <c r="G28" s="92">
        <f t="shared" si="1"/>
        <v>0</v>
      </c>
      <c r="H28" s="93"/>
    </row>
    <row r="29" spans="2:8" ht="24" customHeight="1" x14ac:dyDescent="0.25">
      <c r="B29" s="88">
        <v>124</v>
      </c>
      <c r="C29" s="89" t="str">
        <f>VLOOKUP(B29,'BASE DE DATOS '!$B$5:$F$366,2,0)</f>
        <v xml:space="preserve">Traslado de equipos y muebles.  </v>
      </c>
      <c r="D29" s="88" t="str">
        <f>VLOOKUP(B29,'BASE DE DATOS '!$B$5:$F$366,3,0)</f>
        <v>Glb</v>
      </c>
      <c r="E29" s="94">
        <f>VLOOKUP(B29,'BASE DE DATOS '!$B$5:$F$366,4,0)</f>
        <v>1</v>
      </c>
      <c r="F29" s="91">
        <f>VLOOKUP(B29,'BASE DE DATOS '!$B$5:$F$366,5,0)</f>
        <v>0</v>
      </c>
      <c r="G29" s="92">
        <f t="shared" si="1"/>
        <v>0</v>
      </c>
      <c r="H29" s="93"/>
    </row>
    <row r="30" spans="2:8" ht="33.75" customHeight="1" x14ac:dyDescent="0.25">
      <c r="B30" s="88">
        <v>125</v>
      </c>
      <c r="C30" s="89" t="str">
        <f>VLOOKUP(B30,'BASE DE DATOS '!$B$5:$F$366,2,0)</f>
        <v xml:space="preserve">Retiro de las instalaciones de materiales  y equipos sobrantes </v>
      </c>
      <c r="D30" s="88" t="str">
        <f>VLOOKUP(B30,'BASE DE DATOS '!$B$5:$F$366,3,0)</f>
        <v>Glb</v>
      </c>
      <c r="E30" s="94">
        <f>VLOOKUP(B30,'BASE DE DATOS '!$B$5:$F$366,4,0)</f>
        <v>1</v>
      </c>
      <c r="F30" s="91">
        <f>VLOOKUP(B30,'BASE DE DATOS '!$B$5:$F$366,5,0)</f>
        <v>0</v>
      </c>
      <c r="G30" s="92">
        <f t="shared" si="1"/>
        <v>0</v>
      </c>
      <c r="H30" s="93"/>
    </row>
    <row r="31" spans="2:8" ht="35.1" customHeight="1" x14ac:dyDescent="0.25">
      <c r="B31" s="88">
        <v>126</v>
      </c>
      <c r="C31" s="89" t="str">
        <f>VLOOKUP(B31,'BASE DE DATOS '!$B$5:$F$366,2,0)</f>
        <v>Traslado de equipos y muebles  a otros espacios de la SGCAN</v>
      </c>
      <c r="D31" s="88" t="str">
        <f>VLOOKUP(B31,'BASE DE DATOS '!$B$5:$F$366,3,0)</f>
        <v>Glb</v>
      </c>
      <c r="E31" s="94">
        <f>VLOOKUP(B31,'BASE DE DATOS '!$B$5:$F$366,4,0)</f>
        <v>1</v>
      </c>
      <c r="F31" s="91">
        <f>VLOOKUP(B31,'BASE DE DATOS '!$B$5:$F$366,5,0)</f>
        <v>0</v>
      </c>
      <c r="G31" s="92">
        <f t="shared" si="1"/>
        <v>0</v>
      </c>
      <c r="H31" s="99">
        <f>SUM(G26:G31)</f>
        <v>0</v>
      </c>
    </row>
    <row r="33" spans="2:8" x14ac:dyDescent="0.25">
      <c r="B33" s="82"/>
      <c r="D33" s="82"/>
      <c r="E33" s="96"/>
      <c r="F33" s="97"/>
      <c r="G33" s="97"/>
      <c r="H33" s="98"/>
    </row>
    <row r="34" spans="2:8" ht="15.75" thickBot="1" x14ac:dyDescent="0.3"/>
    <row r="35" spans="2:8" x14ac:dyDescent="0.25">
      <c r="B35" s="20" t="s">
        <v>8</v>
      </c>
      <c r="C35" s="34" t="s">
        <v>9</v>
      </c>
      <c r="D35" s="20" t="s">
        <v>10</v>
      </c>
      <c r="E35" s="20" t="s">
        <v>56</v>
      </c>
      <c r="F35" s="108" t="s">
        <v>57</v>
      </c>
      <c r="G35" s="108"/>
      <c r="H35" s="108"/>
    </row>
    <row r="36" spans="2:8" ht="15.75" x14ac:dyDescent="0.25">
      <c r="B36" s="82" t="s">
        <v>16</v>
      </c>
      <c r="C36" s="83" t="s">
        <v>64</v>
      </c>
      <c r="D36" s="82" t="s">
        <v>65</v>
      </c>
      <c r="E36" s="100">
        <f>'BASE DE DATOS '!E19</f>
        <v>30.137900000000002</v>
      </c>
      <c r="G36" s="82"/>
      <c r="H36" s="84">
        <f>H48+H53</f>
        <v>0</v>
      </c>
    </row>
    <row r="37" spans="2:8" x14ac:dyDescent="0.25">
      <c r="B37" s="19">
        <v>31</v>
      </c>
      <c r="C37" s="36"/>
      <c r="D37" s="19"/>
      <c r="E37" s="18"/>
      <c r="F37" s="18"/>
      <c r="G37" s="18"/>
      <c r="H37" s="18"/>
    </row>
    <row r="38" spans="2:8" x14ac:dyDescent="0.25">
      <c r="B38" s="109" t="s">
        <v>60</v>
      </c>
      <c r="C38" s="109"/>
      <c r="D38" s="109"/>
      <c r="E38" s="109"/>
      <c r="F38" s="109"/>
      <c r="G38" s="109"/>
      <c r="H38" s="109"/>
    </row>
    <row r="39" spans="2:8" x14ac:dyDescent="0.25">
      <c r="B39" s="86" t="s">
        <v>8</v>
      </c>
      <c r="C39" s="87" t="s">
        <v>29</v>
      </c>
      <c r="D39" s="86" t="s">
        <v>10</v>
      </c>
      <c r="E39" s="86" t="s">
        <v>11</v>
      </c>
      <c r="F39" s="86" t="s">
        <v>30</v>
      </c>
      <c r="G39" s="86" t="s">
        <v>12</v>
      </c>
      <c r="H39" s="86" t="s">
        <v>13</v>
      </c>
    </row>
    <row r="40" spans="2:8" ht="43.5" customHeight="1" x14ac:dyDescent="0.25">
      <c r="B40" s="88">
        <v>131</v>
      </c>
      <c r="C40" s="89" t="str">
        <f>DGET('BASE DE DATOS '!$B$5:$E$366,'BASE DE DATOS '!$C$73,B39:B40)</f>
        <v xml:space="preserve">Lámina de yeso cartón  2440x1220 RF.  Resistente  al fuego de 1/2 pulgada . Muro interior </v>
      </c>
      <c r="D40" s="88" t="str">
        <f>DGET('BASE DE DATOS '!$B$5:$E$366,'BASE DE DATOS '!$D$5,B39:B40)</f>
        <v>Und</v>
      </c>
      <c r="E40" s="90">
        <f>DGET('BASE DE DATOS '!$B$5:$E$366,'BASE DE DATOS '!$E$5,B39:B40)</f>
        <v>0.33593120128997583</v>
      </c>
      <c r="F40" s="91">
        <f>DGET('BASE DE DATOS '!$B$5:$F$366,'BASE DE DATOS '!$F$5,B39:B40)</f>
        <v>0</v>
      </c>
      <c r="G40" s="92">
        <f>E40*F40</f>
        <v>0</v>
      </c>
      <c r="H40" s="93"/>
    </row>
    <row r="41" spans="2:8" ht="36.75" customHeight="1" x14ac:dyDescent="0.25">
      <c r="B41" s="88">
        <v>132</v>
      </c>
      <c r="C41" s="89" t="str">
        <f>VLOOKUP(B41,'BASE DE DATOS '!$B$5:$F$366,2,0)</f>
        <v xml:space="preserve">Lámina de fibrocemento de 10mm de espesor para muro exterior, sobre las ventanas.  </v>
      </c>
      <c r="D41" s="88" t="str">
        <f>VLOOKUP(B41,'BASE DE DATOS '!$B$5:$F$366,3,0)</f>
        <v xml:space="preserve">Und </v>
      </c>
      <c r="E41" s="94">
        <f>VLOOKUP(B41,'BASE DE DATOS '!$B$5:$F$366,4,0)</f>
        <v>0.34</v>
      </c>
      <c r="F41" s="91">
        <f>VLOOKUP(B41,'BASE DE DATOS '!$B$5:$F$366,5,0)</f>
        <v>0</v>
      </c>
      <c r="G41" s="92">
        <f t="shared" ref="G41:G47" si="2">E41*F41</f>
        <v>0</v>
      </c>
      <c r="H41" s="93"/>
    </row>
    <row r="42" spans="2:8" ht="20.100000000000001" customHeight="1" x14ac:dyDescent="0.25">
      <c r="B42" s="88">
        <v>133</v>
      </c>
      <c r="C42" s="89" t="str">
        <f>VLOOKUP(B42,'BASE DE DATOS '!$B$5:$F$366,2,0)</f>
        <v>Perfil paral en acero galvanizado calibre 26  89mm</v>
      </c>
      <c r="D42" s="88" t="str">
        <f>VLOOKUP(B42,'BASE DE DATOS '!$B$5:$F$366,3,0)</f>
        <v>Und</v>
      </c>
      <c r="E42" s="94">
        <f>VLOOKUP(B42,'BASE DE DATOS '!$B$5:$F$366,4,0)</f>
        <v>2</v>
      </c>
      <c r="F42" s="91">
        <f>VLOOKUP(B42,'BASE DE DATOS '!$B$5:$F$366,5,0)</f>
        <v>0</v>
      </c>
      <c r="G42" s="92">
        <f t="shared" si="2"/>
        <v>0</v>
      </c>
      <c r="H42" s="93"/>
    </row>
    <row r="43" spans="2:8" ht="20.100000000000001" customHeight="1" x14ac:dyDescent="0.25">
      <c r="B43" s="88">
        <v>134</v>
      </c>
      <c r="C43" s="89" t="str">
        <f>VLOOKUP(B43,'BASE DE DATOS '!$B$5:$F$366,2,0)</f>
        <v xml:space="preserve">Perfil canal acero galvanizado calibre 26 90mm </v>
      </c>
      <c r="D43" s="88" t="str">
        <f>VLOOKUP(B43,'BASE DE DATOS '!$B$5:$F$366,3,0)</f>
        <v xml:space="preserve">Und </v>
      </c>
      <c r="E43" s="94">
        <f>VLOOKUP(B43,'BASE DE DATOS '!$B$5:$F$366,4,0)</f>
        <v>0.83333333333333337</v>
      </c>
      <c r="F43" s="91">
        <f>VLOOKUP(B43,'BASE DE DATOS '!$B$5:$F$366,5,0)</f>
        <v>0</v>
      </c>
      <c r="G43" s="92">
        <f t="shared" si="2"/>
        <v>0</v>
      </c>
      <c r="H43" s="93"/>
    </row>
    <row r="44" spans="2:8" ht="20.100000000000001" customHeight="1" x14ac:dyDescent="0.25">
      <c r="B44" s="88">
        <v>135</v>
      </c>
      <c r="C44" s="89" t="str">
        <f>VLOOKUP(B44,'BASE DE DATOS '!$B$5:$F$366,2,0)</f>
        <v>Tornillo con chazo de 7X7/16</v>
      </c>
      <c r="D44" s="88" t="str">
        <f>VLOOKUP(B44,'BASE DE DATOS '!$B$5:$F$366,3,0)</f>
        <v xml:space="preserve">Und </v>
      </c>
      <c r="E44" s="94">
        <f>VLOOKUP(B44,'BASE DE DATOS '!$B$5:$F$366,4,0)</f>
        <v>20</v>
      </c>
      <c r="F44" s="91">
        <f>VLOOKUP(B44,'BASE DE DATOS '!$B$5:$F$366,5,0)</f>
        <v>0</v>
      </c>
      <c r="G44" s="92">
        <f t="shared" si="2"/>
        <v>0</v>
      </c>
      <c r="H44" s="93"/>
    </row>
    <row r="45" spans="2:8" ht="20.100000000000001" customHeight="1" x14ac:dyDescent="0.25">
      <c r="B45" s="88">
        <v>136</v>
      </c>
      <c r="C45" s="89" t="str">
        <f>VLOOKUP(B45,'BASE DE DATOS '!$B$5:$F$366,2,0)</f>
        <v xml:space="preserve">Tornillo extraplano </v>
      </c>
      <c r="D45" s="88" t="str">
        <f>VLOOKUP(B45,'BASE DE DATOS '!$B$5:$F$366,3,0)</f>
        <v xml:space="preserve">Und </v>
      </c>
      <c r="E45" s="94">
        <f>VLOOKUP(B45,'BASE DE DATOS '!$B$5:$F$366,4,0)</f>
        <v>28</v>
      </c>
      <c r="F45" s="91">
        <f>VLOOKUP(B45,'BASE DE DATOS '!$B$5:$F$366,5,0)</f>
        <v>0</v>
      </c>
      <c r="G45" s="92">
        <f t="shared" si="2"/>
        <v>0</v>
      </c>
      <c r="H45" s="93"/>
    </row>
    <row r="46" spans="2:8" ht="20.100000000000001" customHeight="1" x14ac:dyDescent="0.25">
      <c r="B46" s="88">
        <v>137</v>
      </c>
      <c r="C46" s="89" t="str">
        <f>VLOOKUP(B46,'BASE DE DATOS '!$B$5:$F$366,2,0)</f>
        <v>Tornillo No 6*1</v>
      </c>
      <c r="D46" s="88" t="str">
        <f>VLOOKUP(B46,'BASE DE DATOS '!$B$5:$F$366,3,0)</f>
        <v xml:space="preserve">Und </v>
      </c>
      <c r="E46" s="94">
        <f>VLOOKUP(B46,'BASE DE DATOS '!$B$5:$F$366,4,0)</f>
        <v>23</v>
      </c>
      <c r="F46" s="91">
        <f>VLOOKUP(B46,'BASE DE DATOS '!$B$5:$F$366,5,0)</f>
        <v>0</v>
      </c>
      <c r="G46" s="92">
        <f t="shared" si="2"/>
        <v>0</v>
      </c>
      <c r="H46" s="93"/>
    </row>
    <row r="47" spans="2:8" ht="20.100000000000001" customHeight="1" x14ac:dyDescent="0.25">
      <c r="B47" s="88">
        <v>138</v>
      </c>
      <c r="C47" s="89" t="str">
        <f>VLOOKUP(B47,'BASE DE DATOS '!$B$5:$F$366,2,0)</f>
        <v xml:space="preserve">Cinta de fibra de vidrio o malla </v>
      </c>
      <c r="D47" s="88" t="str">
        <f>VLOOKUP(B47,'BASE DE DATOS '!$B$5:$F$366,3,0)</f>
        <v xml:space="preserve">Rollo </v>
      </c>
      <c r="E47" s="94">
        <f>VLOOKUP(B47,'BASE DE DATOS '!$B$5:$F$366,4,0)</f>
        <v>8.0000000000000002E-3</v>
      </c>
      <c r="F47" s="91">
        <f>VLOOKUP(B47,'BASE DE DATOS '!$B$5:$F$366,5,0)</f>
        <v>0</v>
      </c>
      <c r="G47" s="92">
        <f t="shared" si="2"/>
        <v>0</v>
      </c>
      <c r="H47" s="93"/>
    </row>
    <row r="48" spans="2:8" ht="20.100000000000001" customHeight="1" x14ac:dyDescent="0.25">
      <c r="B48" s="88">
        <v>139</v>
      </c>
      <c r="C48" s="89" t="str">
        <f>VLOOKUP(B48,'BASE DE DATOS '!$B$5:$F$366,2,0)</f>
        <v xml:space="preserve">Masilla acrílica  </v>
      </c>
      <c r="D48" s="88" t="str">
        <f>VLOOKUP(B48,'BASE DE DATOS '!$B$5:$F$366,3,0)</f>
        <v>galón</v>
      </c>
      <c r="E48" s="94">
        <f>VLOOKUP(B48,'BASE DE DATOS '!$B$5:$F$366,4,0)</f>
        <v>0.4</v>
      </c>
      <c r="F48" s="91">
        <f>VLOOKUP(B48,'BASE DE DATOS '!$B$5:$F$366,5,0)</f>
        <v>0</v>
      </c>
      <c r="G48" s="92">
        <f>E48*F48</f>
        <v>0</v>
      </c>
      <c r="H48" s="92">
        <f>SUM(G39:G48)</f>
        <v>0</v>
      </c>
    </row>
    <row r="50" spans="2:8" x14ac:dyDescent="0.25">
      <c r="B50" s="109" t="s">
        <v>61</v>
      </c>
      <c r="C50" s="109"/>
      <c r="D50" s="109"/>
      <c r="E50" s="109"/>
      <c r="F50" s="109"/>
      <c r="G50" s="109"/>
      <c r="H50" s="109"/>
    </row>
    <row r="51" spans="2:8" x14ac:dyDescent="0.25">
      <c r="B51" s="86" t="s">
        <v>8</v>
      </c>
      <c r="C51" s="87" t="s">
        <v>29</v>
      </c>
      <c r="D51" s="86" t="s">
        <v>10</v>
      </c>
      <c r="E51" s="86" t="s">
        <v>11</v>
      </c>
      <c r="F51" s="86" t="s">
        <v>30</v>
      </c>
      <c r="G51" s="86" t="s">
        <v>12</v>
      </c>
      <c r="H51" s="86" t="s">
        <v>13</v>
      </c>
    </row>
    <row r="52" spans="2:8" ht="33.75" customHeight="1" x14ac:dyDescent="0.25">
      <c r="B52" s="88">
        <v>1310</v>
      </c>
      <c r="C52" s="89" t="str">
        <f>DGET('BASE DE DATOS '!$B$5:$E$366,'BASE DE DATOS '!$C$5,B51:B52)</f>
        <v>Sección completa de andamios  1.2m*1.5m</v>
      </c>
      <c r="D52" s="88" t="str">
        <f>DGET('BASE DE DATOS '!$B$5:$E$366,'BASE DE DATOS '!$D$5,B51:B52)</f>
        <v xml:space="preserve">día </v>
      </c>
      <c r="E52" s="94">
        <f>DGET('BASE DE DATOS '!$B$5:$E$366,'BASE DE DATOS '!$E$5,B51:B52)</f>
        <v>0.04</v>
      </c>
      <c r="F52" s="91">
        <f>DGET('BASE DE DATOS '!$B$5:$F$366,'BASE DE DATOS '!$F$5,B51:B52)</f>
        <v>0</v>
      </c>
      <c r="G52" s="91">
        <f>E52*F52</f>
        <v>0</v>
      </c>
      <c r="H52" s="98"/>
    </row>
    <row r="53" spans="2:8" ht="32.25" customHeight="1" x14ac:dyDescent="0.25">
      <c r="B53" s="88">
        <v>1311</v>
      </c>
      <c r="C53" s="89" t="str">
        <f>VLOOKUP(B53,'BASE DE DATOS '!$B$5:$F$366,2,0)</f>
        <v xml:space="preserve">Servicio de instalación de muros en drywall   incluye herramienta menor  </v>
      </c>
      <c r="D53" s="88" t="str">
        <f>VLOOKUP(B53,'BASE DE DATOS '!$B$5:$F$366,3,0)</f>
        <v>m2</v>
      </c>
      <c r="E53" s="94">
        <f>VLOOKUP(B53,'BASE DE DATOS '!$B$5:$F$366,4,0)</f>
        <v>1</v>
      </c>
      <c r="F53" s="91">
        <f>VLOOKUP(B53,'BASE DE DATOS '!$B$5:$F$366,5,0)</f>
        <v>0</v>
      </c>
      <c r="G53" s="92">
        <f t="shared" ref="G53" si="3">E53*F53</f>
        <v>0</v>
      </c>
      <c r="H53" s="101">
        <f>G52+G53</f>
        <v>0</v>
      </c>
    </row>
    <row r="54" spans="2:8" x14ac:dyDescent="0.25">
      <c r="B54" s="82"/>
      <c r="C54" s="83"/>
      <c r="D54" s="82"/>
      <c r="E54" s="96"/>
      <c r="F54" s="97"/>
      <c r="G54" s="98"/>
      <c r="H54" s="98"/>
    </row>
    <row r="55" spans="2:8" ht="15.75" thickBot="1" x14ac:dyDescent="0.3"/>
    <row r="56" spans="2:8" x14ac:dyDescent="0.25">
      <c r="B56" s="20" t="s">
        <v>8</v>
      </c>
      <c r="C56" s="34" t="s">
        <v>9</v>
      </c>
      <c r="D56" s="20" t="s">
        <v>10</v>
      </c>
      <c r="E56" s="20" t="s">
        <v>56</v>
      </c>
      <c r="F56" s="108" t="s">
        <v>57</v>
      </c>
      <c r="G56" s="108"/>
      <c r="H56" s="108"/>
    </row>
    <row r="57" spans="2:8" ht="30" x14ac:dyDescent="0.25">
      <c r="B57" s="82" t="s">
        <v>17</v>
      </c>
      <c r="C57" s="83" t="s">
        <v>66</v>
      </c>
      <c r="D57" s="82" t="s">
        <v>65</v>
      </c>
      <c r="E57" s="100">
        <f>'BASE DE DATOS '!E31</f>
        <v>30.137900000000002</v>
      </c>
      <c r="G57" s="82"/>
      <c r="H57" s="84">
        <f>H61</f>
        <v>0</v>
      </c>
    </row>
    <row r="58" spans="2:8" x14ac:dyDescent="0.25">
      <c r="B58" s="19">
        <v>31</v>
      </c>
      <c r="C58" s="36"/>
      <c r="D58" s="19"/>
      <c r="E58" s="18"/>
      <c r="F58" s="18"/>
      <c r="G58" s="18"/>
      <c r="H58" s="18"/>
    </row>
    <row r="59" spans="2:8" x14ac:dyDescent="0.25">
      <c r="B59" s="109" t="s">
        <v>60</v>
      </c>
      <c r="C59" s="109"/>
      <c r="D59" s="109"/>
      <c r="E59" s="109"/>
      <c r="F59" s="109"/>
      <c r="G59" s="109"/>
      <c r="H59" s="109"/>
    </row>
    <row r="60" spans="2:8" x14ac:dyDescent="0.25">
      <c r="B60" s="86" t="s">
        <v>8</v>
      </c>
      <c r="C60" s="87" t="s">
        <v>29</v>
      </c>
      <c r="D60" s="86" t="s">
        <v>10</v>
      </c>
      <c r="E60" s="86" t="s">
        <v>11</v>
      </c>
      <c r="F60" s="86" t="s">
        <v>30</v>
      </c>
      <c r="G60" s="86" t="s">
        <v>12</v>
      </c>
      <c r="H60" s="86" t="s">
        <v>13</v>
      </c>
    </row>
    <row r="61" spans="2:8" x14ac:dyDescent="0.25">
      <c r="B61" s="88">
        <v>141</v>
      </c>
      <c r="C61" s="102" t="str">
        <f>DGET('BASE DE DATOS '!$B$5:$E$366,'BASE DE DATOS '!$C$73,B60:B61)</f>
        <v xml:space="preserve">Aislante térmico acústico en fibra de vidrio </v>
      </c>
      <c r="D61" s="88" t="str">
        <f>DGET('BASE DE DATOS '!$B$5:$E$366,'BASE DE DATOS '!$D$5,B60:B61)</f>
        <v>m2</v>
      </c>
      <c r="E61" s="90">
        <f>DGET('BASE DE DATOS '!$B$5:$E$366,'BASE DE DATOS '!$E$5,B60:B61)</f>
        <v>1</v>
      </c>
      <c r="F61" s="91">
        <f>DGET('BASE DE DATOS '!$B$5:$F$366,'BASE DE DATOS '!$F$5,B60:B61)</f>
        <v>0</v>
      </c>
      <c r="G61" s="92">
        <f>E61*F61</f>
        <v>0</v>
      </c>
      <c r="H61" s="92">
        <f>G61</f>
        <v>0</v>
      </c>
    </row>
    <row r="63" spans="2:8" x14ac:dyDescent="0.25">
      <c r="B63" s="109" t="s">
        <v>61</v>
      </c>
      <c r="C63" s="109"/>
      <c r="D63" s="109"/>
      <c r="E63" s="109"/>
      <c r="F63" s="109"/>
      <c r="G63" s="109"/>
      <c r="H63" s="109"/>
    </row>
    <row r="64" spans="2:8" x14ac:dyDescent="0.25">
      <c r="B64" s="86" t="s">
        <v>8</v>
      </c>
      <c r="C64" s="87" t="s">
        <v>29</v>
      </c>
      <c r="D64" s="86" t="s">
        <v>10</v>
      </c>
      <c r="E64" s="86" t="s">
        <v>11</v>
      </c>
      <c r="F64" s="86" t="s">
        <v>30</v>
      </c>
      <c r="G64" s="86" t="s">
        <v>12</v>
      </c>
      <c r="H64" s="86" t="s">
        <v>13</v>
      </c>
    </row>
    <row r="65" spans="2:8" ht="27" customHeight="1" x14ac:dyDescent="0.25">
      <c r="B65" s="88">
        <v>142</v>
      </c>
      <c r="C65" s="89" t="str">
        <f>DGET('BASE DE DATOS '!$B$5:$E$366,'BASE DE DATOS '!$C$5,B64:B65)</f>
        <v xml:space="preserve">Servicio de instalación de aislante térmico acústico </v>
      </c>
      <c r="D65" s="88" t="str">
        <f>DGET('BASE DE DATOS '!$B$5:$E$366,'BASE DE DATOS '!$D$5,B64:B65)</f>
        <v>m2</v>
      </c>
      <c r="E65" s="94">
        <f>DGET('BASE DE DATOS '!$B$5:$E$366,'BASE DE DATOS '!$E$5,B64:B65)</f>
        <v>1</v>
      </c>
      <c r="F65" s="91">
        <f>DGET('BASE DE DATOS '!$B$5:$F$366,'BASE DE DATOS '!$F$5,B64:B65)</f>
        <v>0</v>
      </c>
      <c r="G65" s="91">
        <f>E65*F65</f>
        <v>0</v>
      </c>
      <c r="H65" s="92">
        <f>SUM(G64:G65)</f>
        <v>0</v>
      </c>
    </row>
    <row r="67" spans="2:8" ht="15.75" thickBot="1" x14ac:dyDescent="0.3"/>
    <row r="68" spans="2:8" x14ac:dyDescent="0.25">
      <c r="B68" s="20" t="s">
        <v>8</v>
      </c>
      <c r="C68" s="34" t="s">
        <v>9</v>
      </c>
      <c r="D68" s="20" t="s">
        <v>10</v>
      </c>
      <c r="E68" s="20" t="s">
        <v>56</v>
      </c>
      <c r="F68" s="108" t="s">
        <v>57</v>
      </c>
      <c r="G68" s="108"/>
      <c r="H68" s="108"/>
    </row>
    <row r="69" spans="2:8" ht="15.75" x14ac:dyDescent="0.25">
      <c r="B69" s="82" t="s">
        <v>18</v>
      </c>
      <c r="C69" s="83" t="s">
        <v>67</v>
      </c>
      <c r="D69" s="82" t="s">
        <v>65</v>
      </c>
      <c r="E69" s="100">
        <f>'BASE DE DATOS '!E34</f>
        <v>226.34699999999998</v>
      </c>
      <c r="G69" s="82"/>
      <c r="H69" s="84">
        <f>H77+H73</f>
        <v>0</v>
      </c>
    </row>
    <row r="70" spans="2:8" x14ac:dyDescent="0.25">
      <c r="B70" s="19">
        <v>31</v>
      </c>
      <c r="C70" s="36"/>
      <c r="D70" s="19"/>
      <c r="E70" s="18"/>
      <c r="F70" s="18"/>
      <c r="G70" s="18"/>
      <c r="H70" s="18"/>
    </row>
    <row r="71" spans="2:8" x14ac:dyDescent="0.25">
      <c r="B71" s="109" t="s">
        <v>60</v>
      </c>
      <c r="C71" s="109"/>
      <c r="D71" s="109"/>
      <c r="E71" s="109"/>
      <c r="F71" s="109"/>
      <c r="G71" s="109"/>
      <c r="H71" s="109"/>
    </row>
    <row r="72" spans="2:8" x14ac:dyDescent="0.25">
      <c r="B72" s="86" t="s">
        <v>8</v>
      </c>
      <c r="C72" s="87" t="s">
        <v>29</v>
      </c>
      <c r="D72" s="86" t="s">
        <v>10</v>
      </c>
      <c r="E72" s="86" t="s">
        <v>11</v>
      </c>
      <c r="F72" s="86" t="s">
        <v>30</v>
      </c>
      <c r="G72" s="86" t="s">
        <v>12</v>
      </c>
      <c r="H72" s="86" t="s">
        <v>13</v>
      </c>
    </row>
    <row r="73" spans="2:8" x14ac:dyDescent="0.25">
      <c r="B73" s="88">
        <v>151</v>
      </c>
      <c r="C73" s="102" t="str">
        <f>DGET('BASE DE DATOS '!$B$5:$E$366,'BASE DE DATOS '!$C$73,B72:B73)</f>
        <v>Pintura resistente al fuego  color blanco cumple normas  NFPA 255 y ATS; E-84</v>
      </c>
      <c r="D73" s="88" t="str">
        <f>DGET('BASE DE DATOS '!$B$5:$E$366,'BASE DE DATOS '!$D$5,B72:B73)</f>
        <v>kg</v>
      </c>
      <c r="E73" s="90">
        <f>DGET('BASE DE DATOS '!$B$5:$E$366,'BASE DE DATOS '!$E$5,B72:B73)</f>
        <v>0.65</v>
      </c>
      <c r="F73" s="91">
        <f>DGET('BASE DE DATOS '!$B$5:$F$366,'BASE DE DATOS '!$F$5,B72:B73)</f>
        <v>0</v>
      </c>
      <c r="G73" s="92">
        <f>E73*F73</f>
        <v>0</v>
      </c>
      <c r="H73" s="99">
        <f>G73</f>
        <v>0</v>
      </c>
    </row>
    <row r="75" spans="2:8" x14ac:dyDescent="0.25">
      <c r="B75" s="109" t="s">
        <v>61</v>
      </c>
      <c r="C75" s="109"/>
      <c r="D75" s="109"/>
      <c r="E75" s="109"/>
      <c r="F75" s="109"/>
      <c r="G75" s="109"/>
      <c r="H75" s="109"/>
    </row>
    <row r="76" spans="2:8" x14ac:dyDescent="0.25">
      <c r="B76" s="86" t="s">
        <v>8</v>
      </c>
      <c r="C76" s="87" t="s">
        <v>29</v>
      </c>
      <c r="D76" s="86" t="s">
        <v>10</v>
      </c>
      <c r="E76" s="86" t="s">
        <v>11</v>
      </c>
      <c r="F76" s="86" t="s">
        <v>30</v>
      </c>
      <c r="G76" s="86" t="s">
        <v>12</v>
      </c>
      <c r="H76" s="86" t="s">
        <v>13</v>
      </c>
    </row>
    <row r="77" spans="2:8" x14ac:dyDescent="0.25">
      <c r="B77" s="88">
        <v>152</v>
      </c>
      <c r="C77" s="89" t="str">
        <f>DGET('BASE DE DATOS '!$B$5:$E$366,'BASE DE DATOS '!$C$5,B76:B77)</f>
        <v xml:space="preserve">Servicio de pintura con herramienta menor </v>
      </c>
      <c r="D77" s="88" t="str">
        <f>DGET('BASE DE DATOS '!$B$5:$E$366,'BASE DE DATOS '!$D$5,B76:B77)</f>
        <v>m2</v>
      </c>
      <c r="E77" s="94">
        <f>DGET('BASE DE DATOS '!$B$5:$E$366,'BASE DE DATOS '!$E$5,B76:B77)</f>
        <v>1</v>
      </c>
      <c r="F77" s="91">
        <f>DGET('BASE DE DATOS '!$B$5:$F$366,'BASE DE DATOS '!$F$5,B76:B77)</f>
        <v>0</v>
      </c>
      <c r="G77" s="91">
        <f>E77*F77</f>
        <v>0</v>
      </c>
      <c r="H77" s="92">
        <f>SUM(G76:G77)</f>
        <v>0</v>
      </c>
    </row>
    <row r="79" spans="2:8" ht="15.75" thickBot="1" x14ac:dyDescent="0.3"/>
    <row r="80" spans="2:8" x14ac:dyDescent="0.25">
      <c r="B80" s="20" t="s">
        <v>8</v>
      </c>
      <c r="C80" s="34" t="s">
        <v>9</v>
      </c>
      <c r="D80" s="20" t="s">
        <v>10</v>
      </c>
      <c r="E80" s="20" t="s">
        <v>56</v>
      </c>
      <c r="F80" s="108" t="s">
        <v>57</v>
      </c>
      <c r="G80" s="108"/>
      <c r="H80" s="108"/>
    </row>
    <row r="81" spans="2:8" ht="15.75" x14ac:dyDescent="0.25">
      <c r="B81" s="82" t="s">
        <v>19</v>
      </c>
      <c r="C81" s="83" t="s">
        <v>68</v>
      </c>
      <c r="D81" s="82" t="s">
        <v>59</v>
      </c>
      <c r="E81" s="82">
        <v>1</v>
      </c>
      <c r="G81" s="82"/>
      <c r="H81" s="84">
        <f>H94+H98</f>
        <v>0</v>
      </c>
    </row>
    <row r="82" spans="2:8" x14ac:dyDescent="0.25">
      <c r="B82" s="19">
        <v>31</v>
      </c>
      <c r="C82" s="36"/>
      <c r="D82" s="19"/>
      <c r="E82" s="18"/>
      <c r="F82" s="18"/>
      <c r="G82" s="18"/>
      <c r="H82" s="18"/>
    </row>
    <row r="83" spans="2:8" x14ac:dyDescent="0.25">
      <c r="B83" s="109" t="s">
        <v>60</v>
      </c>
      <c r="C83" s="109"/>
      <c r="D83" s="109"/>
      <c r="E83" s="109"/>
      <c r="F83" s="109"/>
      <c r="G83" s="109"/>
      <c r="H83" s="109"/>
    </row>
    <row r="84" spans="2:8" x14ac:dyDescent="0.25">
      <c r="B84" s="86" t="s">
        <v>8</v>
      </c>
      <c r="C84" s="87" t="s">
        <v>29</v>
      </c>
      <c r="D84" s="86" t="s">
        <v>10</v>
      </c>
      <c r="E84" s="86" t="s">
        <v>11</v>
      </c>
      <c r="F84" s="86" t="s">
        <v>30</v>
      </c>
      <c r="G84" s="86" t="s">
        <v>12</v>
      </c>
      <c r="H84" s="86" t="s">
        <v>13</v>
      </c>
    </row>
    <row r="85" spans="2:8" ht="90" x14ac:dyDescent="0.25">
      <c r="B85" s="88">
        <v>161</v>
      </c>
      <c r="C85" s="89" t="str">
        <f>DGET('BASE DE DATOS '!$B$5:$E$366,'BASE DE DATOS '!$C$73,B84:B85)</f>
        <v xml:space="preserve">Hoja  metálica de 2.10m*1.00m con barra antipánico,lacada,  peepholes 180 grados,  con barra antipánico,  en lámina acero galvanizado de 1.1 mm de espesor, ensambladas y montadas, con cámara intermedia de lana de roca de alta densidad,  certificada por UL Bajo norma americana UL10B – UL10C. </v>
      </c>
      <c r="D85" s="88" t="str">
        <f>DGET('BASE DE DATOS '!$B$5:$E$366,'BASE DE DATOS '!$D$5,B84:B85)</f>
        <v>Und</v>
      </c>
      <c r="E85" s="90">
        <f>DGET('BASE DE DATOS '!$B$5:$E$366,'BASE DE DATOS '!$E$5,B84:B85)</f>
        <v>1</v>
      </c>
      <c r="F85" s="91">
        <f>DGET('BASE DE DATOS '!$B$5:$F$366,'BASE DE DATOS '!$F$5,B84:B85)</f>
        <v>0</v>
      </c>
      <c r="G85" s="92">
        <f>E85*F85</f>
        <v>0</v>
      </c>
      <c r="H85" s="93"/>
    </row>
    <row r="86" spans="2:8" ht="90" x14ac:dyDescent="0.25">
      <c r="B86" s="88">
        <v>162</v>
      </c>
      <c r="C86" s="89" t="str">
        <f>VLOOKUP(B86,'BASE DE DATOS '!$B$5:$F$366,2,0)</f>
        <v xml:space="preserve">Hoja   metálica de de 2.10m*0.75m lacada, con barra antipánico,lacada,  peepholes 180 grados,  con barra antipánico,  en lámina acero galvanizado de 1.1  mm de espesor, plegadas, ensambladas y montadas, con cámara intermedia de lana de roca de alta densidad,  certificada por UL Bajo norma americana UL10B – UL10C. </v>
      </c>
      <c r="D86" s="88" t="str">
        <f>VLOOKUP(B86,'BASE DE DATOS '!$B$5:$F$366,3,0)</f>
        <v>Und</v>
      </c>
      <c r="E86" s="94">
        <f>VLOOKUP(B86,'BASE DE DATOS '!$B$5:$F$366,4,0)</f>
        <v>2</v>
      </c>
      <c r="F86" s="91">
        <f>VLOOKUP(B86,'BASE DE DATOS '!$B$5:$F$366,5,0)</f>
        <v>0</v>
      </c>
      <c r="G86" s="92">
        <f t="shared" ref="G86:G93" si="4">E86*F86</f>
        <v>0</v>
      </c>
      <c r="H86" s="93"/>
    </row>
    <row r="87" spans="2:8" x14ac:dyDescent="0.25">
      <c r="B87" s="88">
        <v>163</v>
      </c>
      <c r="C87" s="89" t="str">
        <f>VLOOKUP(B87,'BASE DE DATOS '!$B$5:$F$366,2,0)</f>
        <v>Marco  metálico de 1.5 mm  para hoja  de 2.10m*1.00m</v>
      </c>
      <c r="D87" s="88" t="str">
        <f>VLOOKUP(B87,'BASE DE DATOS '!$B$5:$F$366,3,0)</f>
        <v>Und</v>
      </c>
      <c r="E87" s="94">
        <f>VLOOKUP(B87,'BASE DE DATOS '!$B$5:$F$366,4,0)</f>
        <v>1</v>
      </c>
      <c r="F87" s="91">
        <f>VLOOKUP(B87,'BASE DE DATOS '!$B$5:$F$366,5,0)</f>
        <v>0</v>
      </c>
      <c r="G87" s="92">
        <f t="shared" si="4"/>
        <v>0</v>
      </c>
      <c r="H87" s="93"/>
    </row>
    <row r="88" spans="2:8" x14ac:dyDescent="0.25">
      <c r="B88" s="88">
        <v>164</v>
      </c>
      <c r="C88" s="89" t="str">
        <f>VLOOKUP(B88,'BASE DE DATOS '!$B$5:$F$366,2,0)</f>
        <v>Marco metálico de 1.5mm para hojas dos hojas 2.10*0.75m</v>
      </c>
      <c r="D88" s="88" t="str">
        <f>VLOOKUP(B88,'BASE DE DATOS '!$B$5:$F$366,3,0)</f>
        <v>Und</v>
      </c>
      <c r="E88" s="94">
        <f>VLOOKUP(B88,'BASE DE DATOS '!$B$5:$F$366,4,0)</f>
        <v>1</v>
      </c>
      <c r="F88" s="91">
        <f>VLOOKUP(B88,'BASE DE DATOS '!$B$5:$F$366,5,0)</f>
        <v>0</v>
      </c>
      <c r="G88" s="92">
        <f t="shared" si="4"/>
        <v>0</v>
      </c>
      <c r="H88" s="93"/>
    </row>
    <row r="89" spans="2:8" x14ac:dyDescent="0.25">
      <c r="B89" s="88">
        <v>165</v>
      </c>
      <c r="C89" s="89" t="str">
        <f>VLOOKUP(B89,'BASE DE DATOS '!$B$5:$F$366,2,0)</f>
        <v xml:space="preserve">Sellado  contra humos y gases calientes. </v>
      </c>
      <c r="D89" s="88" t="str">
        <f>VLOOKUP(B89,'BASE DE DATOS '!$B$5:$F$366,3,0)</f>
        <v xml:space="preserve">ml </v>
      </c>
      <c r="E89" s="94">
        <f>VLOOKUP(B89,'BASE DE DATOS '!$B$5:$F$366,4,0)</f>
        <v>10.9</v>
      </c>
      <c r="F89" s="91">
        <f>VLOOKUP(B89,'BASE DE DATOS '!$B$5:$F$366,5,0)</f>
        <v>0</v>
      </c>
      <c r="G89" s="92">
        <f t="shared" si="4"/>
        <v>0</v>
      </c>
      <c r="H89" s="93"/>
    </row>
    <row r="90" spans="2:8" ht="30" x14ac:dyDescent="0.25">
      <c r="B90" s="88">
        <v>166</v>
      </c>
      <c r="C90" s="89" t="str">
        <f>VLOOKUP(B90,'BASE DE DATOS '!$B$5:$F$366,2,0)</f>
        <v>Material Aislante: Honeycomb core (placa aislante con celdas tipo panel de abeja).</v>
      </c>
      <c r="D90" s="88" t="str">
        <f>VLOOKUP(B90,'BASE DE DATOS '!$B$5:$F$366,3,0)</f>
        <v>Und</v>
      </c>
      <c r="E90" s="94">
        <f>VLOOKUP(B90,'BASE DE DATOS '!$B$5:$F$366,4,0)</f>
        <v>5.25</v>
      </c>
      <c r="F90" s="91">
        <f>VLOOKUP(B90,'BASE DE DATOS '!$B$5:$F$366,5,0)</f>
        <v>0</v>
      </c>
      <c r="G90" s="92">
        <f t="shared" si="4"/>
        <v>0</v>
      </c>
      <c r="H90" s="93"/>
    </row>
    <row r="91" spans="2:8" ht="45" x14ac:dyDescent="0.25">
      <c r="B91" s="88">
        <v>167</v>
      </c>
      <c r="C91" s="89" t="str">
        <f>VLOOKUP(B91,'BASE DE DATOS '!$B$5:$F$366,2,0)</f>
        <v xml:space="preserve"> Barra Antipanico RF-3 Horas, con la certificación, ANSI 156.3 Grado 1, Listadas y certificadas UL y ULC para 3 horas contra fuego,</v>
      </c>
      <c r="D91" s="88" t="str">
        <f>VLOOKUP(B91,'BASE DE DATOS '!$B$5:$F$366,3,0)</f>
        <v>Und</v>
      </c>
      <c r="E91" s="94">
        <f>VLOOKUP(B91,'BASE DE DATOS '!$B$5:$F$366,4,0)</f>
        <v>3</v>
      </c>
      <c r="F91" s="91">
        <f>VLOOKUP(B91,'BASE DE DATOS '!$B$5:$F$366,5,0)</f>
        <v>0</v>
      </c>
      <c r="G91" s="92">
        <f t="shared" si="4"/>
        <v>0</v>
      </c>
      <c r="H91" s="93"/>
    </row>
    <row r="92" spans="2:8" ht="45" x14ac:dyDescent="0.25">
      <c r="B92" s="88">
        <v>168</v>
      </c>
      <c r="C92" s="89" t="str">
        <f>VLOOKUP(B92,'BASE DE DATOS '!$B$5:$F$366,2,0)</f>
        <v xml:space="preserve">Cierra puertas hidráulico de tráfico pesado con reguladores de fuerza, acabado en aluminio natural. certificada UL , ANSI  GRADE 3 </v>
      </c>
      <c r="D92" s="88" t="str">
        <f>VLOOKUP(B92,'BASE DE DATOS '!$B$5:$F$366,3,0)</f>
        <v>Und</v>
      </c>
      <c r="E92" s="94">
        <f>VLOOKUP(B92,'BASE DE DATOS '!$B$5:$F$366,4,0)</f>
        <v>3</v>
      </c>
      <c r="F92" s="91">
        <f>VLOOKUP(B92,'BASE DE DATOS '!$B$5:$F$366,5,0)</f>
        <v>0</v>
      </c>
      <c r="G92" s="92">
        <f t="shared" si="4"/>
        <v>0</v>
      </c>
      <c r="H92" s="93"/>
    </row>
    <row r="93" spans="2:8" x14ac:dyDescent="0.25">
      <c r="B93" s="88">
        <v>169</v>
      </c>
      <c r="C93" s="89" t="str">
        <f>VLOOKUP(B93,'BASE DE DATOS '!$B$5:$F$366,2,0)</f>
        <v>Cerraduras  para puerta sencilla 1m*2.10m</v>
      </c>
      <c r="D93" s="88" t="str">
        <f>VLOOKUP(B93,'BASE DE DATOS '!$B$5:$F$366,3,0)</f>
        <v>Und</v>
      </c>
      <c r="E93" s="94">
        <f>VLOOKUP(B93,'BASE DE DATOS '!$B$5:$F$366,4,0)</f>
        <v>1</v>
      </c>
      <c r="F93" s="91">
        <f>VLOOKUP(B93,'BASE DE DATOS '!$B$5:$F$366,5,0)</f>
        <v>0</v>
      </c>
      <c r="G93" s="92">
        <f t="shared" si="4"/>
        <v>0</v>
      </c>
      <c r="H93" s="93"/>
    </row>
    <row r="94" spans="2:8" x14ac:dyDescent="0.25">
      <c r="B94" s="88">
        <v>1610</v>
      </c>
      <c r="C94" s="89" t="str">
        <f>VLOOKUP(B94,'BASE DE DATOS '!$B$5:$F$366,2,0)</f>
        <v>Cerradura para puerta doble 1.5m*2.1</v>
      </c>
      <c r="D94" s="88" t="str">
        <f>VLOOKUP(B94,'BASE DE DATOS '!$B$5:$F$366,3,0)</f>
        <v>Und</v>
      </c>
      <c r="E94" s="94">
        <f>VLOOKUP(B94,'BASE DE DATOS '!$B$5:$F$366,4,0)</f>
        <v>1</v>
      </c>
      <c r="F94" s="91">
        <f>VLOOKUP(B94,'BASE DE DATOS '!$B$5:$F$366,5,0)</f>
        <v>0</v>
      </c>
      <c r="G94" s="92">
        <f>E94*F94</f>
        <v>0</v>
      </c>
      <c r="H94" s="92">
        <f>SUM(G84:G94)</f>
        <v>0</v>
      </c>
    </row>
    <row r="96" spans="2:8" x14ac:dyDescent="0.25">
      <c r="B96" s="109" t="s">
        <v>61</v>
      </c>
      <c r="C96" s="109"/>
      <c r="D96" s="109"/>
      <c r="E96" s="109"/>
      <c r="F96" s="109"/>
      <c r="G96" s="109"/>
      <c r="H96" s="109"/>
    </row>
    <row r="97" spans="2:8" x14ac:dyDescent="0.25">
      <c r="B97" s="86" t="s">
        <v>8</v>
      </c>
      <c r="C97" s="87" t="s">
        <v>29</v>
      </c>
      <c r="D97" s="86" t="s">
        <v>10</v>
      </c>
      <c r="E97" s="86" t="s">
        <v>11</v>
      </c>
      <c r="F97" s="86" t="s">
        <v>30</v>
      </c>
      <c r="G97" s="86" t="s">
        <v>12</v>
      </c>
      <c r="H97" s="86" t="s">
        <v>13</v>
      </c>
    </row>
    <row r="98" spans="2:8" ht="30" customHeight="1" x14ac:dyDescent="0.25">
      <c r="B98" s="88">
        <v>1611</v>
      </c>
      <c r="C98" s="89" t="str">
        <f>DGET('BASE DE DATOS '!$B$5:$E$366,'BASE DE DATOS '!$C$5,B97:B98)</f>
        <v xml:space="preserve">Instalación de puertas cortafuegos incluye tornilleria y herramienta menor </v>
      </c>
      <c r="D98" s="88" t="str">
        <f>DGET('BASE DE DATOS '!$B$5:$E$366,'BASE DE DATOS '!$D$5,B97:B98)</f>
        <v>Glb</v>
      </c>
      <c r="E98" s="94">
        <f>DGET('BASE DE DATOS '!$B$5:$E$366,'BASE DE DATOS '!$E$5,B97:B98)</f>
        <v>1</v>
      </c>
      <c r="F98" s="91">
        <f>DGET('BASE DE DATOS '!$B$5:$F$366,'BASE DE DATOS '!$F$5,B97:B98)</f>
        <v>0</v>
      </c>
      <c r="G98" s="91">
        <f>E98*F98</f>
        <v>0</v>
      </c>
      <c r="H98" s="92">
        <f>SUM(G97:G98)</f>
        <v>0</v>
      </c>
    </row>
    <row r="100" spans="2:8" ht="15.75" thickBot="1" x14ac:dyDescent="0.3"/>
    <row r="101" spans="2:8" x14ac:dyDescent="0.25">
      <c r="B101" s="20" t="s">
        <v>8</v>
      </c>
      <c r="C101" s="34" t="s">
        <v>9</v>
      </c>
      <c r="D101" s="20" t="s">
        <v>10</v>
      </c>
      <c r="E101" s="20" t="s">
        <v>56</v>
      </c>
      <c r="F101" s="108" t="s">
        <v>57</v>
      </c>
      <c r="G101" s="108"/>
      <c r="H101" s="108"/>
    </row>
    <row r="102" spans="2:8" ht="15.75" x14ac:dyDescent="0.25">
      <c r="B102" s="82" t="s">
        <v>20</v>
      </c>
      <c r="C102" s="83" t="s">
        <v>69</v>
      </c>
      <c r="D102" s="82" t="s">
        <v>59</v>
      </c>
      <c r="E102" s="82">
        <v>1</v>
      </c>
      <c r="G102" s="82"/>
      <c r="H102" s="84">
        <f>H110+H106</f>
        <v>0</v>
      </c>
    </row>
    <row r="103" spans="2:8" x14ac:dyDescent="0.25">
      <c r="B103" s="19">
        <v>31</v>
      </c>
      <c r="C103" s="36"/>
      <c r="D103" s="19"/>
      <c r="E103" s="18"/>
      <c r="F103" s="18"/>
      <c r="G103" s="18"/>
      <c r="H103" s="18"/>
    </row>
    <row r="104" spans="2:8" x14ac:dyDescent="0.25">
      <c r="B104" s="109" t="s">
        <v>60</v>
      </c>
      <c r="C104" s="109"/>
      <c r="D104" s="109"/>
      <c r="E104" s="109"/>
      <c r="F104" s="109"/>
      <c r="G104" s="109"/>
      <c r="H104" s="109"/>
    </row>
    <row r="105" spans="2:8" x14ac:dyDescent="0.25">
      <c r="B105" s="86" t="s">
        <v>8</v>
      </c>
      <c r="C105" s="87" t="s">
        <v>29</v>
      </c>
      <c r="D105" s="86" t="s">
        <v>10</v>
      </c>
      <c r="E105" s="86" t="s">
        <v>11</v>
      </c>
      <c r="F105" s="86" t="s">
        <v>30</v>
      </c>
      <c r="G105" s="86" t="s">
        <v>12</v>
      </c>
      <c r="H105" s="86" t="s">
        <v>13</v>
      </c>
    </row>
    <row r="106" spans="2:8" x14ac:dyDescent="0.25">
      <c r="B106" s="88">
        <v>171</v>
      </c>
      <c r="C106" s="102" t="str">
        <f>DGET('BASE DE DATOS '!$B$5:$E$366,'BASE DE DATOS '!$C$73,B105:B106)</f>
        <v>Puerta corrediza  de bloqueo, con dos hojas.  L:  3.50m con marco en acero galvanizado  de 1.2mm,  panel de vidrio templado de 6mm, con empaquetadura perimetral  y  pintura epoxi poliéster color Negro RAL 9005.</v>
      </c>
      <c r="D106" s="88" t="str">
        <f>DGET('BASE DE DATOS '!$B$5:$E$366,'BASE DE DATOS '!$D$5,B105:B106)</f>
        <v>Und</v>
      </c>
      <c r="E106" s="90">
        <f>DGET('BASE DE DATOS '!$B$5:$E$366,'BASE DE DATOS '!$E$5,B105:B106)</f>
        <v>1</v>
      </c>
      <c r="F106" s="91">
        <f>DGET('BASE DE DATOS '!$B$5:$F$366,'BASE DE DATOS '!$F$5,B105:B106)</f>
        <v>0</v>
      </c>
      <c r="G106" s="92">
        <f>E106*F106</f>
        <v>0</v>
      </c>
      <c r="H106" s="99">
        <f>G106</f>
        <v>0</v>
      </c>
    </row>
    <row r="108" spans="2:8" x14ac:dyDescent="0.25">
      <c r="B108" s="109" t="s">
        <v>61</v>
      </c>
      <c r="C108" s="109"/>
      <c r="D108" s="109"/>
      <c r="E108" s="109"/>
      <c r="F108" s="109"/>
      <c r="G108" s="109"/>
      <c r="H108" s="109"/>
    </row>
    <row r="109" spans="2:8" x14ac:dyDescent="0.25">
      <c r="B109" s="86" t="s">
        <v>8</v>
      </c>
      <c r="C109" s="87" t="s">
        <v>29</v>
      </c>
      <c r="D109" s="86" t="s">
        <v>10</v>
      </c>
      <c r="E109" s="86" t="s">
        <v>11</v>
      </c>
      <c r="F109" s="86" t="s">
        <v>30</v>
      </c>
      <c r="G109" s="86" t="s">
        <v>12</v>
      </c>
      <c r="H109" s="86" t="s">
        <v>13</v>
      </c>
    </row>
    <row r="110" spans="2:8" x14ac:dyDescent="0.25">
      <c r="B110" s="88">
        <v>172</v>
      </c>
      <c r="C110" s="89" t="str">
        <f>DGET('BASE DE DATOS '!$B$5:$E$366,'BASE DE DATOS '!$C$5,B109:B110)</f>
        <v>Servicio de instalación de puertas para confinamiento</v>
      </c>
      <c r="D110" s="88" t="str">
        <f>DGET('BASE DE DATOS '!$B$5:$E$366,'BASE DE DATOS '!$D$5,B109:B110)</f>
        <v>Glb</v>
      </c>
      <c r="E110" s="94">
        <f>DGET('BASE DE DATOS '!$B$5:$E$366,'BASE DE DATOS '!$E$5,B109:B110)</f>
        <v>1</v>
      </c>
      <c r="F110" s="91">
        <f>DGET('BASE DE DATOS '!$B$5:$F$366,'BASE DE DATOS '!$F$5,B109:B110)</f>
        <v>0</v>
      </c>
      <c r="G110" s="91">
        <f>E110*F110</f>
        <v>0</v>
      </c>
      <c r="H110" s="92">
        <f>SUM(G109:G110)</f>
        <v>0</v>
      </c>
    </row>
    <row r="112" spans="2:8" ht="15.75" thickBot="1" x14ac:dyDescent="0.3"/>
    <row r="113" spans="2:8" x14ac:dyDescent="0.25">
      <c r="B113" s="20" t="s">
        <v>8</v>
      </c>
      <c r="C113" s="34" t="s">
        <v>9</v>
      </c>
      <c r="D113" s="20" t="s">
        <v>10</v>
      </c>
      <c r="E113" s="20" t="s">
        <v>56</v>
      </c>
      <c r="F113" s="108" t="s">
        <v>57</v>
      </c>
      <c r="G113" s="108"/>
      <c r="H113" s="108"/>
    </row>
    <row r="114" spans="2:8" ht="15.75" x14ac:dyDescent="0.25">
      <c r="B114" s="82" t="s">
        <v>21</v>
      </c>
      <c r="C114" s="83" t="s">
        <v>70</v>
      </c>
      <c r="D114" s="82" t="s">
        <v>59</v>
      </c>
      <c r="E114" s="82">
        <v>1</v>
      </c>
      <c r="G114" s="82"/>
      <c r="H114" s="84">
        <f>H122+H118</f>
        <v>0</v>
      </c>
    </row>
    <row r="115" spans="2:8" x14ac:dyDescent="0.25">
      <c r="B115" s="19" t="s">
        <v>71</v>
      </c>
      <c r="C115" s="36"/>
      <c r="D115" s="19"/>
      <c r="E115" s="18"/>
      <c r="F115" s="18"/>
      <c r="G115" s="18"/>
      <c r="H115" s="18"/>
    </row>
    <row r="116" spans="2:8" x14ac:dyDescent="0.25">
      <c r="B116" s="109" t="s">
        <v>60</v>
      </c>
      <c r="C116" s="109"/>
      <c r="D116" s="109"/>
      <c r="E116" s="109"/>
      <c r="F116" s="109"/>
      <c r="G116" s="109"/>
      <c r="H116" s="109"/>
    </row>
    <row r="117" spans="2:8" x14ac:dyDescent="0.25">
      <c r="B117" s="86" t="s">
        <v>8</v>
      </c>
      <c r="C117" s="87" t="s">
        <v>29</v>
      </c>
      <c r="D117" s="86" t="s">
        <v>10</v>
      </c>
      <c r="E117" s="86" t="s">
        <v>11</v>
      </c>
      <c r="F117" s="86" t="s">
        <v>30</v>
      </c>
      <c r="G117" s="86" t="s">
        <v>12</v>
      </c>
      <c r="H117" s="86" t="s">
        <v>13</v>
      </c>
    </row>
    <row r="118" spans="2:8" x14ac:dyDescent="0.25">
      <c r="B118" s="88">
        <v>181</v>
      </c>
      <c r="C118" s="102" t="str">
        <f>DGET('BASE DE DATOS '!$B$5:$E$366,'BASE DE DATOS '!$C$73,B117:B118)</f>
        <v>Recubrimiento para piso con pintura   epóxica antiestático ó mortero conductivo 40micras de capa color gris.  Capa intermedia altamente conductiva para pisos antiestáticos</v>
      </c>
      <c r="D118" s="88" t="str">
        <f>DGET('BASE DE DATOS '!$B$5:$E$366,'BASE DE DATOS '!$D$5,B117:B118)</f>
        <v>m2</v>
      </c>
      <c r="E118" s="90">
        <f>DGET('BASE DE DATOS '!$B$5:$E$366,'BASE DE DATOS '!$E$5,B117:B118)</f>
        <v>1</v>
      </c>
      <c r="F118" s="91">
        <f>DGET('BASE DE DATOS '!$B$5:$F$366,'BASE DE DATOS '!$F$5,B117:B118)</f>
        <v>0</v>
      </c>
      <c r="G118" s="92">
        <f>E118*F118</f>
        <v>0</v>
      </c>
      <c r="H118" s="99">
        <f>G118</f>
        <v>0</v>
      </c>
    </row>
    <row r="120" spans="2:8" x14ac:dyDescent="0.25">
      <c r="B120" s="109" t="s">
        <v>61</v>
      </c>
      <c r="C120" s="109"/>
      <c r="D120" s="109"/>
      <c r="E120" s="109"/>
      <c r="F120" s="109"/>
      <c r="G120" s="109"/>
      <c r="H120" s="109"/>
    </row>
    <row r="121" spans="2:8" x14ac:dyDescent="0.25">
      <c r="B121" s="86" t="s">
        <v>8</v>
      </c>
      <c r="C121" s="87" t="s">
        <v>29</v>
      </c>
      <c r="D121" s="86" t="s">
        <v>10</v>
      </c>
      <c r="E121" s="86" t="s">
        <v>11</v>
      </c>
      <c r="F121" s="86" t="s">
        <v>30</v>
      </c>
      <c r="G121" s="86" t="s">
        <v>12</v>
      </c>
      <c r="H121" s="86" t="s">
        <v>13</v>
      </c>
    </row>
    <row r="122" spans="2:8" x14ac:dyDescent="0.25">
      <c r="B122" s="88">
        <v>182</v>
      </c>
      <c r="C122" s="89" t="str">
        <f>DGET('BASE DE DATOS '!$B$5:$E$366,'BASE DE DATOS '!$C$5,B121:B122)</f>
        <v xml:space="preserve">Servicio de instalación de piso electroestático </v>
      </c>
      <c r="D122" s="88" t="str">
        <f>DGET('BASE DE DATOS '!$B$5:$E$366,'BASE DE DATOS '!$D$5,B121:B122)</f>
        <v xml:space="preserve">Gbl </v>
      </c>
      <c r="E122" s="94">
        <f>DGET('BASE DE DATOS '!$B$5:$E$366,'BASE DE DATOS '!$E$5,B121:B122)</f>
        <v>1</v>
      </c>
      <c r="F122" s="91">
        <f>DGET('BASE DE DATOS '!$B$5:$F$366,'BASE DE DATOS '!$F$5,B121:B122)</f>
        <v>0</v>
      </c>
      <c r="G122" s="91">
        <f>E122*F122</f>
        <v>0</v>
      </c>
      <c r="H122" s="92">
        <f>SUM(G121:G122)</f>
        <v>0</v>
      </c>
    </row>
    <row r="124" spans="2:8" ht="15.75" thickBot="1" x14ac:dyDescent="0.3"/>
    <row r="125" spans="2:8" x14ac:dyDescent="0.25">
      <c r="B125" s="20" t="s">
        <v>8</v>
      </c>
      <c r="C125" s="34" t="s">
        <v>9</v>
      </c>
      <c r="D125" s="20" t="s">
        <v>10</v>
      </c>
      <c r="E125" s="20" t="s">
        <v>56</v>
      </c>
      <c r="F125" s="108" t="s">
        <v>57</v>
      </c>
      <c r="G125" s="108"/>
      <c r="H125" s="108"/>
    </row>
    <row r="126" spans="2:8" ht="15.75" x14ac:dyDescent="0.25">
      <c r="B126" s="82" t="s">
        <v>22</v>
      </c>
      <c r="C126" s="83" t="s">
        <v>72</v>
      </c>
      <c r="D126" s="82" t="s">
        <v>59</v>
      </c>
      <c r="E126" s="82">
        <v>1</v>
      </c>
      <c r="G126" s="82"/>
      <c r="H126" s="84">
        <f>H134+H130</f>
        <v>0</v>
      </c>
    </row>
    <row r="127" spans="2:8" x14ac:dyDescent="0.25">
      <c r="B127" s="19">
        <v>31</v>
      </c>
      <c r="C127" s="36"/>
      <c r="D127" s="19"/>
      <c r="E127" s="18"/>
      <c r="F127" s="18"/>
      <c r="G127" s="18"/>
      <c r="H127" s="18"/>
    </row>
    <row r="128" spans="2:8" x14ac:dyDescent="0.25">
      <c r="B128" s="109" t="s">
        <v>60</v>
      </c>
      <c r="C128" s="109"/>
      <c r="D128" s="109"/>
      <c r="E128" s="109"/>
      <c r="F128" s="109"/>
      <c r="G128" s="109"/>
      <c r="H128" s="109"/>
    </row>
    <row r="129" spans="2:8" x14ac:dyDescent="0.25">
      <c r="B129" s="86" t="s">
        <v>8</v>
      </c>
      <c r="C129" s="87" t="s">
        <v>29</v>
      </c>
      <c r="D129" s="86" t="s">
        <v>10</v>
      </c>
      <c r="E129" s="86" t="s">
        <v>11</v>
      </c>
      <c r="F129" s="86" t="s">
        <v>30</v>
      </c>
      <c r="G129" s="86" t="s">
        <v>12</v>
      </c>
      <c r="H129" s="86" t="s">
        <v>13</v>
      </c>
    </row>
    <row r="130" spans="2:8" ht="45" x14ac:dyDescent="0.25">
      <c r="B130" s="88">
        <v>191</v>
      </c>
      <c r="C130" s="89" t="str">
        <f>DGET('BASE DE DATOS '!$B$5:$E$366,'BASE DE DATOS '!$C$73,B129:B130)</f>
        <v xml:space="preserve">La pasta o sello cortafuego para los s pases de cables, escalerilla, ductos de AA, etc. Es ignífugo monolítico a base de látex </v>
      </c>
      <c r="D130" s="88" t="str">
        <f>DGET('BASE DE DATOS '!$B$5:$E$366,'BASE DE DATOS '!$D$5,B129:B130)</f>
        <v>Un</v>
      </c>
      <c r="E130" s="90">
        <f>DGET('BASE DE DATOS '!$B$5:$E$366,'BASE DE DATOS '!$E$5,B129:B130)</f>
        <v>6</v>
      </c>
      <c r="F130" s="91">
        <f>DGET('BASE DE DATOS '!$B$5:$F$366,'BASE DE DATOS '!$F$5,B129:B130)</f>
        <v>0</v>
      </c>
      <c r="G130" s="92">
        <f>E130*F130</f>
        <v>0</v>
      </c>
      <c r="H130" s="99">
        <f>G130</f>
        <v>0</v>
      </c>
    </row>
    <row r="132" spans="2:8" x14ac:dyDescent="0.25">
      <c r="B132" s="109" t="s">
        <v>61</v>
      </c>
      <c r="C132" s="109"/>
      <c r="D132" s="109"/>
      <c r="E132" s="109"/>
      <c r="F132" s="109"/>
      <c r="G132" s="109"/>
      <c r="H132" s="109"/>
    </row>
    <row r="133" spans="2:8" x14ac:dyDescent="0.25">
      <c r="B133" s="86" t="s">
        <v>8</v>
      </c>
      <c r="C133" s="87" t="s">
        <v>29</v>
      </c>
      <c r="D133" s="86" t="s">
        <v>10</v>
      </c>
      <c r="E133" s="86" t="s">
        <v>11</v>
      </c>
      <c r="F133" s="86" t="s">
        <v>30</v>
      </c>
      <c r="G133" s="86" t="s">
        <v>12</v>
      </c>
      <c r="H133" s="86" t="s">
        <v>13</v>
      </c>
    </row>
    <row r="134" spans="2:8" ht="30" x14ac:dyDescent="0.25">
      <c r="B134" s="88">
        <v>192</v>
      </c>
      <c r="C134" s="89" t="str">
        <f>DGET('BASE DE DATOS '!$B$5:$E$366,'BASE DE DATOS '!$C$5,B133:B134)</f>
        <v xml:space="preserve">Servicio de instalación de sellos cortafuego incluye aplicador </v>
      </c>
      <c r="D134" s="88" t="str">
        <f>DGET('BASE DE DATOS '!$B$5:$E$366,'BASE DE DATOS '!$D$5,B133:B134)</f>
        <v>Gl</v>
      </c>
      <c r="E134" s="94">
        <f>DGET('BASE DE DATOS '!$B$5:$E$366,'BASE DE DATOS '!$E$5,B133:B134)</f>
        <v>1</v>
      </c>
      <c r="F134" s="91">
        <f>DGET('BASE DE DATOS '!$B$5:$F$366,'BASE DE DATOS '!$F$5,B133:B134)</f>
        <v>0</v>
      </c>
      <c r="G134" s="91">
        <f>E134*F134</f>
        <v>0</v>
      </c>
      <c r="H134" s="92">
        <f>SUM(G133:G134)</f>
        <v>0</v>
      </c>
    </row>
    <row r="136" spans="2:8" ht="15.75" thickBot="1" x14ac:dyDescent="0.3"/>
    <row r="137" spans="2:8" x14ac:dyDescent="0.25">
      <c r="B137" s="20" t="s">
        <v>8</v>
      </c>
      <c r="C137" s="34" t="s">
        <v>9</v>
      </c>
      <c r="D137" s="20" t="s">
        <v>10</v>
      </c>
      <c r="E137" s="20" t="s">
        <v>56</v>
      </c>
      <c r="F137" s="108" t="s">
        <v>57</v>
      </c>
      <c r="G137" s="108"/>
      <c r="H137" s="108"/>
    </row>
    <row r="138" spans="2:8" ht="30" x14ac:dyDescent="0.25">
      <c r="B138" s="82" t="s">
        <v>23</v>
      </c>
      <c r="C138" s="83" t="s">
        <v>73</v>
      </c>
      <c r="D138" s="82" t="s">
        <v>59</v>
      </c>
      <c r="E138" s="82">
        <v>1</v>
      </c>
      <c r="G138" s="82"/>
      <c r="H138" s="84">
        <f>H146+H142</f>
        <v>0</v>
      </c>
    </row>
    <row r="139" spans="2:8" x14ac:dyDescent="0.25">
      <c r="B139" s="19">
        <v>31</v>
      </c>
      <c r="C139" s="36"/>
      <c r="D139" s="19"/>
      <c r="E139" s="18"/>
      <c r="F139" s="18"/>
      <c r="G139" s="18"/>
      <c r="H139" s="18"/>
    </row>
    <row r="140" spans="2:8" x14ac:dyDescent="0.25">
      <c r="B140" s="109" t="s">
        <v>60</v>
      </c>
      <c r="C140" s="109"/>
      <c r="D140" s="109"/>
      <c r="E140" s="109"/>
      <c r="F140" s="109"/>
      <c r="G140" s="109"/>
      <c r="H140" s="109"/>
    </row>
    <row r="141" spans="2:8" x14ac:dyDescent="0.25">
      <c r="B141" s="86" t="s">
        <v>8</v>
      </c>
      <c r="C141" s="87" t="s">
        <v>29</v>
      </c>
      <c r="D141" s="86" t="s">
        <v>10</v>
      </c>
      <c r="E141" s="86" t="s">
        <v>11</v>
      </c>
      <c r="F141" s="86" t="s">
        <v>30</v>
      </c>
      <c r="G141" s="86" t="s">
        <v>12</v>
      </c>
      <c r="H141" s="86" t="s">
        <v>13</v>
      </c>
    </row>
    <row r="142" spans="2:8" ht="60" x14ac:dyDescent="0.25">
      <c r="B142" s="88">
        <v>1101</v>
      </c>
      <c r="C142" s="89" t="str">
        <f>DGET('BASE DE DATOS '!$B$5:$E$366,'BASE DE DATOS '!$C$73,B141:B142)</f>
        <v>Rejillas de descarga de aire,  medida de 16”x14”.100%, manual, en aluminio, con espesor 1/27”, Pintura poliéster en polvo aplicada mediante proceso electrostático y horneada, color Blanco, RAL 9016.</v>
      </c>
      <c r="D142" s="88" t="str">
        <f>DGET('BASE DE DATOS '!$B$5:$E$366,'BASE DE DATOS '!$D$5,B141:B142)</f>
        <v>Und</v>
      </c>
      <c r="E142" s="90">
        <f>DGET('BASE DE DATOS '!$B$5:$E$366,'BASE DE DATOS '!$E$5,B141:B142)</f>
        <v>1</v>
      </c>
      <c r="F142" s="91">
        <f>DGET('BASE DE DATOS '!$B$5:$F$366,'BASE DE DATOS '!$F$5,B141:B142)</f>
        <v>0</v>
      </c>
      <c r="G142" s="92">
        <f>E142*F142</f>
        <v>0</v>
      </c>
      <c r="H142" s="99">
        <f>G142</f>
        <v>0</v>
      </c>
    </row>
    <row r="144" spans="2:8" x14ac:dyDescent="0.25">
      <c r="B144" s="109" t="s">
        <v>61</v>
      </c>
      <c r="C144" s="109"/>
      <c r="D144" s="109"/>
      <c r="E144" s="109"/>
      <c r="F144" s="109"/>
      <c r="G144" s="109"/>
      <c r="H144" s="109"/>
    </row>
    <row r="145" spans="2:8" x14ac:dyDescent="0.25">
      <c r="B145" s="86" t="s">
        <v>8</v>
      </c>
      <c r="C145" s="87" t="s">
        <v>29</v>
      </c>
      <c r="D145" s="86" t="s">
        <v>10</v>
      </c>
      <c r="E145" s="86" t="s">
        <v>11</v>
      </c>
      <c r="F145" s="86" t="s">
        <v>30</v>
      </c>
      <c r="G145" s="86" t="s">
        <v>12</v>
      </c>
      <c r="H145" s="86" t="s">
        <v>13</v>
      </c>
    </row>
    <row r="146" spans="2:8" ht="90" x14ac:dyDescent="0.25">
      <c r="B146" s="88">
        <v>1102</v>
      </c>
      <c r="C146" s="89" t="str">
        <f>DGET('BASE DE DATOS '!$B$5:$E$366,'BASE DE DATOS '!$C$5,B145:B146)</f>
        <v>Rejillas de retorno son aletas aletas horizontales regulables con regulación 100%, tipo RVO (Aletas opuestas). Medida: 20”x12”.100%, manual, material aluminio,  de espesor 1/27” con Pintura poliéster en polvo aplicada mediante proceso electrostático y horneada. color blanco, RAL 9016.</v>
      </c>
      <c r="D146" s="88" t="str">
        <f>DGET('BASE DE DATOS '!$B$5:$E$366,'BASE DE DATOS '!$D$5,B145:B146)</f>
        <v>Und</v>
      </c>
      <c r="E146" s="94">
        <f>DGET('BASE DE DATOS '!$B$5:$E$366,'BASE DE DATOS '!$E$5,B145:B146)</f>
        <v>2</v>
      </c>
      <c r="F146" s="91">
        <f>DGET('BASE DE DATOS '!$B$5:$F$366,'BASE DE DATOS '!$F$5,B145:B146)</f>
        <v>0</v>
      </c>
      <c r="G146" s="91">
        <f>E146*F146</f>
        <v>0</v>
      </c>
      <c r="H146" s="92">
        <f>SUM(G145:G146)</f>
        <v>0</v>
      </c>
    </row>
    <row r="148" spans="2:8" ht="15.75" thickBot="1" x14ac:dyDescent="0.3"/>
    <row r="149" spans="2:8" x14ac:dyDescent="0.25">
      <c r="B149" s="20" t="s">
        <v>8</v>
      </c>
      <c r="C149" s="34" t="s">
        <v>9</v>
      </c>
      <c r="D149" s="20" t="s">
        <v>10</v>
      </c>
      <c r="E149" s="20" t="s">
        <v>56</v>
      </c>
      <c r="F149" s="108" t="s">
        <v>57</v>
      </c>
      <c r="G149" s="108"/>
      <c r="H149" s="108"/>
    </row>
    <row r="150" spans="2:8" ht="15.75" x14ac:dyDescent="0.25">
      <c r="B150" s="82" t="s">
        <v>24</v>
      </c>
      <c r="C150" s="83" t="s">
        <v>74</v>
      </c>
      <c r="D150" s="82" t="s">
        <v>59</v>
      </c>
      <c r="E150" s="82">
        <v>1</v>
      </c>
      <c r="G150" s="82"/>
      <c r="H150" s="84">
        <f>H158+H154</f>
        <v>0</v>
      </c>
    </row>
    <row r="151" spans="2:8" x14ac:dyDescent="0.25">
      <c r="B151" s="19">
        <v>31</v>
      </c>
      <c r="C151" s="36"/>
      <c r="D151" s="19"/>
      <c r="E151" s="18"/>
      <c r="F151" s="18"/>
      <c r="G151" s="18"/>
      <c r="H151" s="18"/>
    </row>
    <row r="152" spans="2:8" x14ac:dyDescent="0.25">
      <c r="B152" s="109" t="s">
        <v>60</v>
      </c>
      <c r="C152" s="109"/>
      <c r="D152" s="109"/>
      <c r="E152" s="109"/>
      <c r="F152" s="109"/>
      <c r="G152" s="109"/>
      <c r="H152" s="109"/>
    </row>
    <row r="153" spans="2:8" x14ac:dyDescent="0.25">
      <c r="B153" s="86" t="s">
        <v>8</v>
      </c>
      <c r="C153" s="87" t="s">
        <v>29</v>
      </c>
      <c r="D153" s="86" t="s">
        <v>10</v>
      </c>
      <c r="E153" s="86" t="s">
        <v>11</v>
      </c>
      <c r="F153" s="86" t="s">
        <v>30</v>
      </c>
      <c r="G153" s="86" t="s">
        <v>12</v>
      </c>
      <c r="H153" s="86" t="s">
        <v>13</v>
      </c>
    </row>
    <row r="154" spans="2:8" ht="30" x14ac:dyDescent="0.25">
      <c r="B154" s="88">
        <v>1111</v>
      </c>
      <c r="C154" s="89" t="str">
        <f>DGET('BASE DE DATOS '!$B$5:$E$366,'BASE DE DATOS '!$C$73,B153:B154)</f>
        <v xml:space="preserve">Muebles especializados  tipo consola para NOC especializado tipo e desk </v>
      </c>
      <c r="D154" s="88" t="str">
        <f>DGET('BASE DE DATOS '!$B$5:$E$366,'BASE DE DATOS '!$D$5,B153:B154)</f>
        <v>Und</v>
      </c>
      <c r="E154" s="90">
        <f>DGET('BASE DE DATOS '!$B$5:$E$366,'BASE DE DATOS '!$E$5,B153:B154)</f>
        <v>2</v>
      </c>
      <c r="F154" s="91">
        <f>DGET('BASE DE DATOS '!$B$5:$F$366,'BASE DE DATOS '!$F$5,B153:B154)</f>
        <v>0</v>
      </c>
      <c r="G154" s="92">
        <f>E154*F154</f>
        <v>0</v>
      </c>
      <c r="H154" s="99">
        <f>G154</f>
        <v>0</v>
      </c>
    </row>
    <row r="156" spans="2:8" x14ac:dyDescent="0.25">
      <c r="B156" s="109" t="s">
        <v>61</v>
      </c>
      <c r="C156" s="109"/>
      <c r="D156" s="109"/>
      <c r="E156" s="109"/>
      <c r="F156" s="109"/>
      <c r="G156" s="109"/>
      <c r="H156" s="109"/>
    </row>
    <row r="157" spans="2:8" x14ac:dyDescent="0.25">
      <c r="B157" s="86" t="s">
        <v>8</v>
      </c>
      <c r="C157" s="87" t="s">
        <v>29</v>
      </c>
      <c r="D157" s="86" t="s">
        <v>10</v>
      </c>
      <c r="E157" s="86" t="s">
        <v>11</v>
      </c>
      <c r="F157" s="86" t="s">
        <v>30</v>
      </c>
      <c r="G157" s="86" t="s">
        <v>12</v>
      </c>
      <c r="H157" s="86" t="s">
        <v>13</v>
      </c>
    </row>
    <row r="158" spans="2:8" x14ac:dyDescent="0.25">
      <c r="B158" s="88">
        <v>1112</v>
      </c>
      <c r="C158" s="89" t="str">
        <f>DGET('BASE DE DATOS '!$B$5:$E$366,'BASE DE DATOS '!$C$5,B157:B158)</f>
        <v xml:space="preserve">Servicio de instalación de mobiliario </v>
      </c>
      <c r="D158" s="88" t="str">
        <f>DGET('BASE DE DATOS '!$B$5:$E$366,'BASE DE DATOS '!$D$5,B157:B158)</f>
        <v>Glb</v>
      </c>
      <c r="E158" s="94">
        <f>DGET('BASE DE DATOS '!$B$5:$E$366,'BASE DE DATOS '!$E$5,B157:B158)</f>
        <v>1</v>
      </c>
      <c r="F158" s="91">
        <f>DGET('BASE DE DATOS '!$B$5:$F$366,'BASE DE DATOS '!$F$5,B157:B158)</f>
        <v>0</v>
      </c>
      <c r="G158" s="91">
        <f>E158*F158</f>
        <v>0</v>
      </c>
      <c r="H158" s="92">
        <f>SUM(G157:G158)</f>
        <v>0</v>
      </c>
    </row>
    <row r="160" spans="2:8" ht="15.75" thickBot="1" x14ac:dyDescent="0.3"/>
    <row r="161" spans="2:8" x14ac:dyDescent="0.25">
      <c r="B161" s="20" t="s">
        <v>8</v>
      </c>
      <c r="C161" s="34" t="s">
        <v>9</v>
      </c>
      <c r="D161" s="20" t="s">
        <v>10</v>
      </c>
      <c r="E161" s="20" t="s">
        <v>56</v>
      </c>
      <c r="F161" s="108" t="s">
        <v>57</v>
      </c>
      <c r="G161" s="108"/>
      <c r="H161" s="108"/>
    </row>
    <row r="162" spans="2:8" ht="30" x14ac:dyDescent="0.25">
      <c r="B162" s="82" t="s">
        <v>25</v>
      </c>
      <c r="C162" s="83" t="s">
        <v>75</v>
      </c>
      <c r="D162" s="82" t="s">
        <v>59</v>
      </c>
      <c r="E162" s="82">
        <v>1</v>
      </c>
      <c r="G162" s="82"/>
      <c r="H162" s="84">
        <f>H167+H171</f>
        <v>0</v>
      </c>
    </row>
    <row r="163" spans="2:8" x14ac:dyDescent="0.25">
      <c r="B163" s="19">
        <v>31</v>
      </c>
      <c r="C163" s="36"/>
      <c r="D163" s="19"/>
      <c r="E163" s="18"/>
      <c r="F163" s="18"/>
      <c r="G163" s="18"/>
      <c r="H163" s="18"/>
    </row>
    <row r="164" spans="2:8" x14ac:dyDescent="0.25">
      <c r="B164" s="109" t="s">
        <v>60</v>
      </c>
      <c r="C164" s="109"/>
      <c r="D164" s="109"/>
      <c r="E164" s="109"/>
      <c r="F164" s="109"/>
      <c r="G164" s="109"/>
      <c r="H164" s="109"/>
    </row>
    <row r="165" spans="2:8" x14ac:dyDescent="0.25">
      <c r="B165" s="86" t="s">
        <v>8</v>
      </c>
      <c r="C165" s="87" t="s">
        <v>29</v>
      </c>
      <c r="D165" s="86" t="s">
        <v>10</v>
      </c>
      <c r="E165" s="86" t="s">
        <v>11</v>
      </c>
      <c r="F165" s="86" t="s">
        <v>30</v>
      </c>
      <c r="G165" s="86" t="s">
        <v>12</v>
      </c>
      <c r="H165" s="86" t="s">
        <v>13</v>
      </c>
    </row>
    <row r="166" spans="2:8" x14ac:dyDescent="0.25">
      <c r="B166" s="88">
        <v>1121</v>
      </c>
      <c r="C166" s="102" t="str">
        <f>DGET('BASE DE DATOS '!$B$5:$E$366,'BASE DE DATOS '!$C$73,B165:B166)</f>
        <v xml:space="preserve">Señalización de espacios  </v>
      </c>
      <c r="D166" s="88" t="str">
        <f>DGET('BASE DE DATOS '!$B$5:$E$366,'BASE DE DATOS '!$D$5,B165:B166)</f>
        <v xml:space="preserve">Und </v>
      </c>
      <c r="E166" s="90">
        <f>DGET('BASE DE DATOS '!$B$5:$E$366,'BASE DE DATOS '!$E$5,B165:B166)</f>
        <v>4</v>
      </c>
      <c r="F166" s="91">
        <f>DGET('BASE DE DATOS '!$B$5:$F$366,'BASE DE DATOS '!$F$5,B165:B166)</f>
        <v>0</v>
      </c>
      <c r="G166" s="92">
        <f>E166*F166</f>
        <v>0</v>
      </c>
      <c r="H166" s="93"/>
    </row>
    <row r="167" spans="2:8" ht="45" x14ac:dyDescent="0.25">
      <c r="B167" s="88">
        <v>1122</v>
      </c>
      <c r="C167" s="89" t="str">
        <f>VLOOKUP(B167,'BASE DE DATOS '!$B$5:$F$366,2,0)</f>
        <v>Señalizacion para  puerta cortafuego: rotulo en placa de aluminio con el nombre de la sala y teléfono de contacto del NOC.</v>
      </c>
      <c r="D167" s="88" t="str">
        <f>VLOOKUP(B167,'BASE DE DATOS '!$B$5:$F$366,3,0)</f>
        <v>Und</v>
      </c>
      <c r="E167" s="94">
        <f>VLOOKUP(B167,'BASE DE DATOS '!$B$5:$F$366,4,0)</f>
        <v>1</v>
      </c>
      <c r="F167" s="91">
        <f>VLOOKUP(B167,'BASE DE DATOS '!$B$5:$F$366,5,0)</f>
        <v>0</v>
      </c>
      <c r="G167" s="92">
        <f>E167*F167</f>
        <v>0</v>
      </c>
      <c r="H167" s="92">
        <f>SUM(G165:G167)</f>
        <v>0</v>
      </c>
    </row>
    <row r="169" spans="2:8" x14ac:dyDescent="0.25">
      <c r="B169" s="109" t="s">
        <v>61</v>
      </c>
      <c r="C169" s="109"/>
      <c r="D169" s="109"/>
      <c r="E169" s="109"/>
      <c r="F169" s="109"/>
      <c r="G169" s="109"/>
      <c r="H169" s="109"/>
    </row>
    <row r="170" spans="2:8" x14ac:dyDescent="0.25">
      <c r="B170" s="86" t="s">
        <v>8</v>
      </c>
      <c r="C170" s="87" t="s">
        <v>29</v>
      </c>
      <c r="D170" s="86" t="s">
        <v>10</v>
      </c>
      <c r="E170" s="86" t="s">
        <v>11</v>
      </c>
      <c r="F170" s="86" t="s">
        <v>30</v>
      </c>
      <c r="G170" s="86" t="s">
        <v>12</v>
      </c>
      <c r="H170" s="86" t="s">
        <v>13</v>
      </c>
    </row>
    <row r="171" spans="2:8" x14ac:dyDescent="0.25">
      <c r="B171" s="88">
        <v>1123</v>
      </c>
      <c r="C171" s="89" t="str">
        <f>DGET('BASE DE DATOS '!$B$5:$E$366,'BASE DE DATOS '!$C$5,B170:B171)</f>
        <v xml:space="preserve">Servicio de instalación de señalización </v>
      </c>
      <c r="D171" s="88" t="str">
        <f>DGET('BASE DE DATOS '!$B$5:$E$366,'BASE DE DATOS '!$D$5,B170:B171)</f>
        <v xml:space="preserve">Gbl </v>
      </c>
      <c r="E171" s="94">
        <f>DGET('BASE DE DATOS '!$B$5:$E$366,'BASE DE DATOS '!$E$5,B170:B171)</f>
        <v>1</v>
      </c>
      <c r="F171" s="91">
        <f>DGET('BASE DE DATOS '!$B$5:$F$366,'BASE DE DATOS '!$F$5,B170:B171)</f>
        <v>0</v>
      </c>
      <c r="G171" s="91">
        <f>E171*F171</f>
        <v>0</v>
      </c>
      <c r="H171" s="92">
        <f>SUM(G170:G171)</f>
        <v>0</v>
      </c>
    </row>
    <row r="173" spans="2:8" ht="15.75" thickBot="1" x14ac:dyDescent="0.3"/>
    <row r="174" spans="2:8" x14ac:dyDescent="0.25">
      <c r="B174" s="20" t="s">
        <v>8</v>
      </c>
      <c r="C174" s="34" t="s">
        <v>9</v>
      </c>
      <c r="D174" s="20" t="s">
        <v>10</v>
      </c>
      <c r="E174" s="20" t="s">
        <v>56</v>
      </c>
      <c r="F174" s="108" t="s">
        <v>57</v>
      </c>
      <c r="G174" s="108"/>
      <c r="H174" s="108"/>
    </row>
    <row r="175" spans="2:8" ht="15.75" x14ac:dyDescent="0.25">
      <c r="B175" s="82" t="s">
        <v>26</v>
      </c>
      <c r="C175" s="83" t="s">
        <v>76</v>
      </c>
      <c r="D175" s="82" t="s">
        <v>59</v>
      </c>
      <c r="E175" s="82">
        <v>1</v>
      </c>
      <c r="G175" s="82"/>
      <c r="H175" s="84">
        <f>H180</f>
        <v>0</v>
      </c>
    </row>
    <row r="176" spans="2:8" x14ac:dyDescent="0.25">
      <c r="B176" s="19">
        <v>31</v>
      </c>
      <c r="C176" s="36"/>
      <c r="D176" s="19"/>
      <c r="E176" s="18"/>
      <c r="F176" s="18"/>
      <c r="G176" s="18"/>
      <c r="H176" s="18"/>
    </row>
    <row r="177" spans="2:8" x14ac:dyDescent="0.25">
      <c r="B177" s="109" t="s">
        <v>77</v>
      </c>
      <c r="C177" s="109"/>
      <c r="D177" s="109"/>
      <c r="E177" s="109"/>
      <c r="F177" s="109"/>
      <c r="G177" s="109"/>
      <c r="H177" s="109"/>
    </row>
    <row r="178" spans="2:8" x14ac:dyDescent="0.25">
      <c r="B178" s="86" t="s">
        <v>8</v>
      </c>
      <c r="C178" s="87" t="s">
        <v>29</v>
      </c>
      <c r="D178" s="86" t="s">
        <v>10</v>
      </c>
      <c r="E178" s="86" t="s">
        <v>11</v>
      </c>
      <c r="F178" s="86" t="s">
        <v>30</v>
      </c>
      <c r="G178" s="86" t="s">
        <v>12</v>
      </c>
      <c r="H178" s="86" t="s">
        <v>13</v>
      </c>
    </row>
    <row r="179" spans="2:8" x14ac:dyDescent="0.25">
      <c r="B179" s="88">
        <v>1131</v>
      </c>
      <c r="C179" s="102" t="str">
        <f>DGET('BASE DE DATOS '!$B$5:$E$366,'BASE DE DATOS '!$C$73,B178:B179)</f>
        <v xml:space="preserve">Servicio de limpíeza general al final de la construcción </v>
      </c>
      <c r="D179" s="88" t="str">
        <f>DGET('BASE DE DATOS '!$B$5:$E$366,'BASE DE DATOS '!$D$5,B178:B179)</f>
        <v>Glb</v>
      </c>
      <c r="E179" s="90">
        <f>DGET('BASE DE DATOS '!$B$5:$E$366,'BASE DE DATOS '!$E$5,B178:B179)</f>
        <v>1</v>
      </c>
      <c r="F179" s="91">
        <f>DGET('BASE DE DATOS '!$B$5:$F$366,'BASE DE DATOS '!$F$5,B178:B179)</f>
        <v>0</v>
      </c>
      <c r="G179" s="92">
        <f>E179*F179</f>
        <v>0</v>
      </c>
      <c r="H179" s="93"/>
    </row>
    <row r="180" spans="2:8" x14ac:dyDescent="0.25">
      <c r="B180" s="88">
        <v>1132</v>
      </c>
      <c r="C180" s="102" t="str">
        <f>VLOOKUP(B180,'BASE DE DATOS '!$B$5:$F$366,2,0)</f>
        <v xml:space="preserve">Transporte de residuos </v>
      </c>
      <c r="D180" s="88" t="str">
        <f>VLOOKUP(B180,'BASE DE DATOS '!$B$5:$F$366,3,0)</f>
        <v>Glb</v>
      </c>
      <c r="E180" s="94">
        <f>VLOOKUP(B180,'BASE DE DATOS '!$B$5:$F$366,4,0)</f>
        <v>1</v>
      </c>
      <c r="F180" s="91">
        <f>VLOOKUP(B180,'BASE DE DATOS '!$B$5:$F$366,5,0)</f>
        <v>0</v>
      </c>
      <c r="G180" s="92">
        <f t="shared" ref="G180" si="5">E180*F180</f>
        <v>0</v>
      </c>
      <c r="H180" s="99">
        <f>G179+G180</f>
        <v>0</v>
      </c>
    </row>
  </sheetData>
  <mergeCells count="40">
    <mergeCell ref="B16:H16"/>
    <mergeCell ref="B2:H2"/>
    <mergeCell ref="B3:H3"/>
    <mergeCell ref="C4:H4"/>
    <mergeCell ref="F6:H6"/>
    <mergeCell ref="B9:H9"/>
    <mergeCell ref="F21:H21"/>
    <mergeCell ref="B24:H24"/>
    <mergeCell ref="F35:H35"/>
    <mergeCell ref="B38:H38"/>
    <mergeCell ref="B50:H50"/>
    <mergeCell ref="B108:H108"/>
    <mergeCell ref="F56:H56"/>
    <mergeCell ref="B59:H59"/>
    <mergeCell ref="B63:H63"/>
    <mergeCell ref="F68:H68"/>
    <mergeCell ref="B71:H71"/>
    <mergeCell ref="B75:H75"/>
    <mergeCell ref="F80:H80"/>
    <mergeCell ref="B83:H83"/>
    <mergeCell ref="B96:H96"/>
    <mergeCell ref="F101:H101"/>
    <mergeCell ref="B104:H104"/>
    <mergeCell ref="B156:H156"/>
    <mergeCell ref="F113:H113"/>
    <mergeCell ref="B116:H116"/>
    <mergeCell ref="B120:H120"/>
    <mergeCell ref="F125:H125"/>
    <mergeCell ref="B128:H128"/>
    <mergeCell ref="B132:H132"/>
    <mergeCell ref="F137:H137"/>
    <mergeCell ref="B140:H140"/>
    <mergeCell ref="B144:H144"/>
    <mergeCell ref="F149:H149"/>
    <mergeCell ref="B152:H152"/>
    <mergeCell ref="F161:H161"/>
    <mergeCell ref="B164:H164"/>
    <mergeCell ref="B169:H169"/>
    <mergeCell ref="F174:H174"/>
    <mergeCell ref="B177:H177"/>
  </mergeCells>
  <dataValidations count="1">
    <dataValidation type="list" allowBlank="1" showInputMessage="1" showErrorMessage="1" sqref="B85:B93 B52:B54 B179:B180 B166 B171 B154 B158 B142 B146 B130 B134 B118 B122 B106 B110 B40:B47 B98 B73 B77 B61 B65 B33 B26:B31 B11">
      <formula1>$B$6:$B$388</formula1>
    </dataValidation>
  </dataValidations>
  <pageMargins left="0.70866141732283472" right="0.70866141732283472" top="0.74803149606299213" bottom="0.74803149606299213" header="0.31496062992125984" footer="0.31496062992125984"/>
  <pageSetup scale="5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'BASE DE DATOS '!$B$6:$B$366</xm:f>
          </x14:formula1>
          <xm:sqref>B18:B19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J278"/>
  <sheetViews>
    <sheetView showGridLines="0" topLeftCell="A152" workbookViewId="0">
      <selection activeCell="H167" sqref="H167"/>
    </sheetView>
  </sheetViews>
  <sheetFormatPr baseColWidth="10" defaultColWidth="11.42578125" defaultRowHeight="15" x14ac:dyDescent="0.25"/>
  <cols>
    <col min="2" max="2" width="17.28515625" customWidth="1"/>
    <col min="3" max="3" width="51.7109375" style="35" customWidth="1"/>
    <col min="4" max="4" width="14.28515625" customWidth="1"/>
    <col min="5" max="5" width="19.28515625" customWidth="1"/>
    <col min="6" max="6" width="22.140625" customWidth="1"/>
    <col min="7" max="7" width="20.28515625" customWidth="1"/>
    <col min="8" max="8" width="16.85546875" customWidth="1"/>
  </cols>
  <sheetData>
    <row r="2" spans="2:10" ht="27.75" customHeight="1" x14ac:dyDescent="0.45">
      <c r="B2" s="105" t="s">
        <v>53</v>
      </c>
      <c r="C2" s="105"/>
      <c r="D2" s="105"/>
      <c r="E2" s="105"/>
      <c r="F2" s="105"/>
      <c r="G2" s="105"/>
      <c r="H2" s="105"/>
    </row>
    <row r="3" spans="2:10" ht="49.5" customHeight="1" x14ac:dyDescent="0.3">
      <c r="B3" s="106" t="s">
        <v>291</v>
      </c>
      <c r="C3" s="106"/>
      <c r="D3" s="106"/>
      <c r="E3" s="106"/>
      <c r="F3" s="106"/>
      <c r="G3" s="106"/>
      <c r="H3" s="106"/>
    </row>
    <row r="4" spans="2:10" ht="24.75" customHeight="1" thickBot="1" x14ac:dyDescent="0.35">
      <c r="B4" s="2" t="s">
        <v>54</v>
      </c>
      <c r="C4" s="104" t="s">
        <v>79</v>
      </c>
      <c r="D4" s="104"/>
      <c r="E4" s="104"/>
      <c r="F4" s="104"/>
      <c r="G4" s="104"/>
      <c r="H4" s="104"/>
    </row>
    <row r="5" spans="2:10" ht="18" customHeight="1" thickBot="1" x14ac:dyDescent="0.35">
      <c r="B5" s="2"/>
      <c r="C5" s="27"/>
      <c r="D5" s="2"/>
      <c r="E5" s="2"/>
      <c r="F5" s="2"/>
      <c r="G5" s="2"/>
      <c r="H5" s="4"/>
    </row>
    <row r="6" spans="2:10" ht="17.25" customHeight="1" x14ac:dyDescent="0.25">
      <c r="B6" s="20" t="s">
        <v>8</v>
      </c>
      <c r="C6" s="34" t="s">
        <v>9</v>
      </c>
      <c r="D6" s="20" t="s">
        <v>10</v>
      </c>
      <c r="E6" s="20" t="s">
        <v>56</v>
      </c>
      <c r="F6" s="108" t="s">
        <v>57</v>
      </c>
      <c r="G6" s="108"/>
      <c r="H6" s="108"/>
    </row>
    <row r="7" spans="2:10" ht="24.75" customHeight="1" x14ac:dyDescent="0.25">
      <c r="B7" s="1" t="s">
        <v>33</v>
      </c>
      <c r="C7" s="35" t="s">
        <v>80</v>
      </c>
      <c r="D7" s="1" t="s">
        <v>59</v>
      </c>
      <c r="E7" s="1">
        <v>1</v>
      </c>
      <c r="G7" s="1"/>
      <c r="H7" s="30">
        <f>H12+H16</f>
        <v>0</v>
      </c>
    </row>
    <row r="8" spans="2:10" ht="20.25" customHeight="1" x14ac:dyDescent="0.25">
      <c r="B8" s="19">
        <v>31</v>
      </c>
      <c r="C8" s="36"/>
      <c r="D8" s="19"/>
      <c r="E8" s="18"/>
      <c r="F8" s="18"/>
      <c r="G8" s="18"/>
      <c r="H8" s="18"/>
    </row>
    <row r="9" spans="2:10" ht="23.25" customHeight="1" x14ac:dyDescent="0.25">
      <c r="B9" s="115" t="s">
        <v>60</v>
      </c>
      <c r="C9" s="115"/>
      <c r="D9" s="115"/>
      <c r="E9" s="115"/>
      <c r="F9" s="115"/>
      <c r="G9" s="115"/>
      <c r="H9" s="115"/>
      <c r="J9" s="7"/>
    </row>
    <row r="10" spans="2:10" ht="19.5" customHeight="1" x14ac:dyDescent="0.25">
      <c r="B10" s="3" t="s">
        <v>8</v>
      </c>
      <c r="C10" s="37" t="s">
        <v>29</v>
      </c>
      <c r="D10" s="3" t="s">
        <v>10</v>
      </c>
      <c r="E10" s="3" t="s">
        <v>11</v>
      </c>
      <c r="F10" s="3" t="s">
        <v>30</v>
      </c>
      <c r="G10" s="3" t="s">
        <v>12</v>
      </c>
      <c r="H10" s="3" t="s">
        <v>13</v>
      </c>
    </row>
    <row r="11" spans="2:10" ht="19.5" customHeight="1" x14ac:dyDescent="0.25">
      <c r="B11" s="15">
        <v>311</v>
      </c>
      <c r="C11" s="38" t="str">
        <f>DGET('BASE DE DATOS '!$B$5:$E$366,'BASE DE DATOS '!$C$73,B10:B11)</f>
        <v>Acometida general 3-1x95mm2 - N2X0H</v>
      </c>
      <c r="D11" s="15" t="str">
        <f>DGET('BASE DE DATOS '!$B$5:$E$366,'BASE DE DATOS '!$D$5,B10:B11)</f>
        <v>ml</v>
      </c>
      <c r="E11" s="21">
        <f>DGET('BASE DE DATOS '!$B$5:$E$366,'BASE DE DATOS '!$E$5,B10:B11)</f>
        <v>50</v>
      </c>
      <c r="F11" s="16">
        <f>DGET('BASE DE DATOS '!$B$5:$F$366,'BASE DE DATOS '!$F$5,B10:B11)</f>
        <v>0</v>
      </c>
      <c r="G11" s="6">
        <f>E11*F11</f>
        <v>0</v>
      </c>
      <c r="H11" s="17"/>
    </row>
    <row r="12" spans="2:10" ht="20.100000000000001" customHeight="1" x14ac:dyDescent="0.25">
      <c r="B12" s="15">
        <v>312</v>
      </c>
      <c r="C12" s="38" t="str">
        <f>VLOOKUP(B12,'BASE DE DATOS '!$B$5:$F$366,2,0)</f>
        <v>Tuberia metalica flexible y accesorios</v>
      </c>
      <c r="D12" s="15" t="str">
        <f>VLOOKUP(B12,'BASE DE DATOS '!$B$5:$F$366,3,0)</f>
        <v>GLB</v>
      </c>
      <c r="E12" s="22">
        <f>VLOOKUP(B12,'BASE DE DATOS '!$B$5:$F$366,4,0)</f>
        <v>1</v>
      </c>
      <c r="F12" s="16">
        <f>VLOOKUP(B12,'BASE DE DATOS '!$B$5:$F$366,5,0)</f>
        <v>0</v>
      </c>
      <c r="G12" s="6">
        <f>E12*F12</f>
        <v>0</v>
      </c>
      <c r="H12" s="6">
        <f>SUM(G9:G12)</f>
        <v>0</v>
      </c>
    </row>
    <row r="14" spans="2:10" ht="21.75" customHeight="1" x14ac:dyDescent="0.25">
      <c r="B14" s="115" t="s">
        <v>61</v>
      </c>
      <c r="C14" s="115"/>
      <c r="D14" s="115"/>
      <c r="E14" s="115"/>
      <c r="F14" s="115"/>
      <c r="G14" s="115"/>
      <c r="H14" s="115"/>
    </row>
    <row r="15" spans="2:10" x14ac:dyDescent="0.25">
      <c r="B15" s="3" t="s">
        <v>8</v>
      </c>
      <c r="C15" s="37" t="s">
        <v>29</v>
      </c>
      <c r="D15" s="3" t="s">
        <v>10</v>
      </c>
      <c r="E15" s="3" t="s">
        <v>11</v>
      </c>
      <c r="F15" s="3" t="s">
        <v>30</v>
      </c>
      <c r="G15" s="3" t="s">
        <v>12</v>
      </c>
      <c r="H15" s="3" t="s">
        <v>13</v>
      </c>
    </row>
    <row r="16" spans="2:10" ht="20.100000000000001" customHeight="1" x14ac:dyDescent="0.25">
      <c r="B16" s="15">
        <v>313</v>
      </c>
      <c r="C16" s="38" t="str">
        <f>DGET('BASE DE DATOS '!$B$5:$E$366,'BASE DE DATOS '!$C$5,B15:B16)</f>
        <v xml:space="preserve">Servicio de instalación de cableado de acometida </v>
      </c>
      <c r="D16" s="15" t="str">
        <f>DGET('BASE DE DATOS '!$B$5:$E$366,'BASE DE DATOS '!$D$5,B15:B16)</f>
        <v>GLB</v>
      </c>
      <c r="E16" s="22">
        <f>DGET('BASE DE DATOS '!$B$5:$E$366,'BASE DE DATOS '!$E$5,B15:B16)</f>
        <v>1</v>
      </c>
      <c r="F16" s="16">
        <f>DGET('BASE DE DATOS '!$B$5:$F$366,'BASE DE DATOS '!$F$5,B15:B16)</f>
        <v>0</v>
      </c>
      <c r="G16" s="16">
        <f>E16*F16</f>
        <v>0</v>
      </c>
      <c r="H16" s="6">
        <f>SUM(G15:G16)</f>
        <v>0</v>
      </c>
    </row>
    <row r="17" spans="2:8" ht="20.100000000000001" customHeight="1" x14ac:dyDescent="0.25">
      <c r="B17" s="1"/>
      <c r="D17" s="1"/>
      <c r="E17" s="32"/>
      <c r="F17" s="33"/>
      <c r="G17" s="33"/>
      <c r="H17" s="8"/>
    </row>
    <row r="18" spans="2:8" ht="15.75" thickBot="1" x14ac:dyDescent="0.3"/>
    <row r="19" spans="2:8" x14ac:dyDescent="0.25">
      <c r="B19" s="20" t="s">
        <v>8</v>
      </c>
      <c r="C19" s="34" t="s">
        <v>9</v>
      </c>
      <c r="D19" s="20" t="s">
        <v>10</v>
      </c>
      <c r="E19" s="20" t="s">
        <v>56</v>
      </c>
      <c r="F19" s="108" t="s">
        <v>57</v>
      </c>
      <c r="G19" s="108"/>
      <c r="H19" s="108"/>
    </row>
    <row r="20" spans="2:8" ht="27" customHeight="1" x14ac:dyDescent="0.25">
      <c r="B20" s="1" t="s">
        <v>34</v>
      </c>
      <c r="C20" s="35" t="s">
        <v>81</v>
      </c>
      <c r="D20" s="1" t="s">
        <v>59</v>
      </c>
      <c r="E20" s="1">
        <v>1</v>
      </c>
      <c r="G20" s="1"/>
      <c r="H20" s="30">
        <f>H25+H29</f>
        <v>0</v>
      </c>
    </row>
    <row r="21" spans="2:8" x14ac:dyDescent="0.25">
      <c r="B21" s="19">
        <v>31</v>
      </c>
      <c r="C21" s="36"/>
      <c r="D21" s="19"/>
      <c r="E21" s="18"/>
      <c r="F21" s="18"/>
      <c r="G21" s="18"/>
      <c r="H21" s="18"/>
    </row>
    <row r="22" spans="2:8" x14ac:dyDescent="0.25">
      <c r="B22" s="114" t="s">
        <v>60</v>
      </c>
      <c r="C22" s="114"/>
      <c r="D22" s="114"/>
      <c r="E22" s="114"/>
      <c r="F22" s="114"/>
      <c r="G22" s="114"/>
      <c r="H22" s="114"/>
    </row>
    <row r="23" spans="2:8" x14ac:dyDescent="0.25">
      <c r="B23" s="3" t="s">
        <v>8</v>
      </c>
      <c r="C23" s="37" t="s">
        <v>29</v>
      </c>
      <c r="D23" s="3" t="s">
        <v>10</v>
      </c>
      <c r="E23" s="3" t="s">
        <v>11</v>
      </c>
      <c r="F23" s="3" t="s">
        <v>30</v>
      </c>
      <c r="G23" s="3" t="s">
        <v>12</v>
      </c>
      <c r="H23" s="3" t="s">
        <v>13</v>
      </c>
    </row>
    <row r="24" spans="2:8" x14ac:dyDescent="0.25">
      <c r="B24" s="15">
        <v>321</v>
      </c>
      <c r="C24" s="38" t="str">
        <f>DGET('BASE DE DATOS '!$B$5:$E$366,'BASE DE DATOS '!$C$73,B23:B24)</f>
        <v>Acometida general 3-1x95mm2 - N2X0H</v>
      </c>
      <c r="D24" s="15" t="str">
        <f>DGET('BASE DE DATOS '!$B$5:$E$366,'BASE DE DATOS '!$D$5,B23:B24)</f>
        <v>ml</v>
      </c>
      <c r="E24" s="21">
        <f>DGET('BASE DE DATOS '!$B$5:$E$366,'BASE DE DATOS '!$E$5,B23:B24)</f>
        <v>45</v>
      </c>
      <c r="F24" s="16">
        <f>DGET('BASE DE DATOS '!$B$5:$F$366,'BASE DE DATOS '!$F$5,B23:B24)</f>
        <v>0</v>
      </c>
      <c r="G24" s="6">
        <f>E24*F24</f>
        <v>0</v>
      </c>
      <c r="H24" s="17"/>
    </row>
    <row r="25" spans="2:8" x14ac:dyDescent="0.25">
      <c r="B25" s="15">
        <v>322</v>
      </c>
      <c r="C25" s="38" t="str">
        <f>VLOOKUP(B25,'BASE DE DATOS '!$B$5:$F$366,2,0)</f>
        <v>Tuberia metalica flexible y accesorios</v>
      </c>
      <c r="D25" s="15" t="str">
        <f>VLOOKUP(B25,'BASE DE DATOS '!$B$5:$F$366,3,0)</f>
        <v>GLB</v>
      </c>
      <c r="E25" s="22">
        <f>VLOOKUP(B25,'BASE DE DATOS '!$B$5:$F$366,4,0)</f>
        <v>1</v>
      </c>
      <c r="F25" s="16">
        <f>VLOOKUP(B25,'BASE DE DATOS '!$B$5:$F$366,5,0)</f>
        <v>0</v>
      </c>
      <c r="G25" s="6">
        <f>E25*F25</f>
        <v>0</v>
      </c>
      <c r="H25" s="6">
        <f>SUM(G23:G25)</f>
        <v>0</v>
      </c>
    </row>
    <row r="27" spans="2:8" x14ac:dyDescent="0.25">
      <c r="B27" s="114" t="s">
        <v>61</v>
      </c>
      <c r="C27" s="114"/>
      <c r="D27" s="114"/>
      <c r="E27" s="114"/>
      <c r="F27" s="114"/>
      <c r="G27" s="114"/>
      <c r="H27" s="114"/>
    </row>
    <row r="28" spans="2:8" x14ac:dyDescent="0.25">
      <c r="B28" s="3" t="s">
        <v>8</v>
      </c>
      <c r="C28" s="37" t="s">
        <v>29</v>
      </c>
      <c r="D28" s="3" t="s">
        <v>10</v>
      </c>
      <c r="E28" s="3" t="s">
        <v>11</v>
      </c>
      <c r="F28" s="3" t="s">
        <v>30</v>
      </c>
      <c r="G28" s="3" t="s">
        <v>12</v>
      </c>
      <c r="H28" s="3" t="s">
        <v>13</v>
      </c>
    </row>
    <row r="29" spans="2:8" x14ac:dyDescent="0.25">
      <c r="B29" s="15">
        <v>323</v>
      </c>
      <c r="C29" s="38" t="str">
        <f>DGET('BASE DE DATOS '!$B$5:$E$366,'BASE DE DATOS '!$C$5,B28:B29)</f>
        <v>Servicio de instalación Cableado de GE a Tab. De paso</v>
      </c>
      <c r="D29" s="15" t="str">
        <f>DGET('BASE DE DATOS '!$B$5:$E$366,'BASE DE DATOS '!$D$5,B28:B29)</f>
        <v>GLB</v>
      </c>
      <c r="E29" s="22">
        <f>DGET('BASE DE DATOS '!$B$5:$E$366,'BASE DE DATOS '!$E$5,B28:B29)</f>
        <v>1</v>
      </c>
      <c r="F29" s="16">
        <f>DGET('BASE DE DATOS '!$B$5:$F$366,'BASE DE DATOS '!$F$5,B28:B29)</f>
        <v>0</v>
      </c>
      <c r="G29" s="16">
        <f>E29*F29</f>
        <v>0</v>
      </c>
      <c r="H29" s="6">
        <f>SUM(G28:G29)</f>
        <v>0</v>
      </c>
    </row>
    <row r="30" spans="2:8" x14ac:dyDescent="0.25">
      <c r="B30" s="1"/>
      <c r="D30" s="1"/>
      <c r="E30" s="32"/>
      <c r="F30" s="33"/>
      <c r="G30" s="33"/>
      <c r="H30" s="8"/>
    </row>
    <row r="31" spans="2:8" ht="15.75" thickBot="1" x14ac:dyDescent="0.3"/>
    <row r="32" spans="2:8" x14ac:dyDescent="0.25">
      <c r="B32" s="20" t="s">
        <v>8</v>
      </c>
      <c r="C32" s="34" t="s">
        <v>9</v>
      </c>
      <c r="D32" s="20" t="s">
        <v>10</v>
      </c>
      <c r="E32" s="20" t="s">
        <v>56</v>
      </c>
      <c r="F32" s="108" t="s">
        <v>57</v>
      </c>
      <c r="G32" s="108"/>
      <c r="H32" s="108"/>
    </row>
    <row r="33" spans="2:8" ht="15.75" x14ac:dyDescent="0.25">
      <c r="B33" s="1" t="s">
        <v>35</v>
      </c>
      <c r="C33" s="35" t="s">
        <v>82</v>
      </c>
      <c r="D33" s="1" t="s">
        <v>59</v>
      </c>
      <c r="E33" s="1">
        <v>1</v>
      </c>
      <c r="G33" s="1"/>
      <c r="H33" s="30">
        <f>H39+H43</f>
        <v>0</v>
      </c>
    </row>
    <row r="34" spans="2:8" x14ac:dyDescent="0.25">
      <c r="B34" s="19">
        <v>31</v>
      </c>
      <c r="C34" s="36"/>
      <c r="D34" s="19"/>
      <c r="E34" s="18"/>
      <c r="F34" s="18"/>
      <c r="G34" s="18"/>
      <c r="H34" s="18"/>
    </row>
    <row r="35" spans="2:8" x14ac:dyDescent="0.25">
      <c r="B35" s="114" t="s">
        <v>60</v>
      </c>
      <c r="C35" s="114"/>
      <c r="D35" s="114"/>
      <c r="E35" s="114"/>
      <c r="F35" s="114"/>
      <c r="G35" s="114"/>
      <c r="H35" s="114"/>
    </row>
    <row r="36" spans="2:8" x14ac:dyDescent="0.25">
      <c r="B36" s="3" t="s">
        <v>8</v>
      </c>
      <c r="C36" s="37" t="s">
        <v>29</v>
      </c>
      <c r="D36" s="3" t="s">
        <v>10</v>
      </c>
      <c r="E36" s="3" t="s">
        <v>11</v>
      </c>
      <c r="F36" s="3" t="s">
        <v>30</v>
      </c>
      <c r="G36" s="3" t="s">
        <v>12</v>
      </c>
      <c r="H36" s="3" t="s">
        <v>13</v>
      </c>
    </row>
    <row r="37" spans="2:8" x14ac:dyDescent="0.25">
      <c r="B37" s="15">
        <v>331</v>
      </c>
      <c r="C37" s="38" t="str">
        <f>DGET('BASE DE DATOS '!$B$5:$E$366,'BASE DE DATOS '!$C$73,B36:B37)</f>
        <v>Conductor 3-1x95mm2 - N2X0H</v>
      </c>
      <c r="D37" s="15" t="str">
        <f>DGET('BASE DE DATOS '!$B$5:$E$366,'BASE DE DATOS '!$D$5,B36:B37)</f>
        <v>ml</v>
      </c>
      <c r="E37" s="21">
        <f>DGET('BASE DE DATOS '!$B$5:$E$366,'BASE DE DATOS '!$E$5,B36:B37)</f>
        <v>18</v>
      </c>
      <c r="F37" s="16">
        <f>DGET('BASE DE DATOS '!$B$5:$F$366,'BASE DE DATOS '!$F$5,B36:B37)</f>
        <v>0</v>
      </c>
      <c r="G37" s="6">
        <f>E37*F37</f>
        <v>0</v>
      </c>
      <c r="H37" s="17"/>
    </row>
    <row r="38" spans="2:8" x14ac:dyDescent="0.25">
      <c r="B38" s="15">
        <v>332</v>
      </c>
      <c r="C38" s="38" t="str">
        <f>VLOOKUP(B38,'BASE DE DATOS '!$B$5:$F$366,2,0)</f>
        <v>Conductor 3-1x50mm2 - NH-80</v>
      </c>
      <c r="D38" s="15" t="str">
        <f>VLOOKUP(B38,'BASE DE DATOS '!$B$5:$F$366,3,0)</f>
        <v>ml</v>
      </c>
      <c r="E38" s="22">
        <f>VLOOKUP(B38,'BASE DE DATOS '!$B$5:$F$366,4,0)</f>
        <v>18</v>
      </c>
      <c r="F38" s="16">
        <f>VLOOKUP(B38,'BASE DE DATOS '!$B$5:$F$366,5,0)</f>
        <v>0</v>
      </c>
      <c r="G38" s="6">
        <f>E38*F38</f>
        <v>0</v>
      </c>
      <c r="H38" s="17"/>
    </row>
    <row r="39" spans="2:8" x14ac:dyDescent="0.25">
      <c r="B39" s="15">
        <v>333</v>
      </c>
      <c r="C39" s="38" t="str">
        <f>VLOOKUP(B39,'BASE DE DATOS '!$B$5:$F$366,2,0)</f>
        <v>Tuberia metalica flexible y accesorios</v>
      </c>
      <c r="D39" s="15" t="str">
        <f>VLOOKUP(B39,'BASE DE DATOS '!$B$5:$F$366,3,0)</f>
        <v>GLB</v>
      </c>
      <c r="E39" s="22">
        <f>VLOOKUP(B39,'BASE DE DATOS '!$B$5:$F$366,4,0)</f>
        <v>1</v>
      </c>
      <c r="F39" s="16">
        <f>VLOOKUP(B39,'BASE DE DATOS '!$B$5:$F$366,5,0)</f>
        <v>0</v>
      </c>
      <c r="G39" s="6">
        <f>E39*F39</f>
        <v>0</v>
      </c>
      <c r="H39" s="6">
        <f>SUM(G36:G39)</f>
        <v>0</v>
      </c>
    </row>
    <row r="41" spans="2:8" x14ac:dyDescent="0.25">
      <c r="B41" s="114" t="s">
        <v>61</v>
      </c>
      <c r="C41" s="114"/>
      <c r="D41" s="114"/>
      <c r="E41" s="114"/>
      <c r="F41" s="114"/>
      <c r="G41" s="114"/>
      <c r="H41" s="114"/>
    </row>
    <row r="42" spans="2:8" x14ac:dyDescent="0.25">
      <c r="B42" s="3" t="s">
        <v>8</v>
      </c>
      <c r="C42" s="37" t="s">
        <v>29</v>
      </c>
      <c r="D42" s="3" t="s">
        <v>10</v>
      </c>
      <c r="E42" s="3" t="s">
        <v>11</v>
      </c>
      <c r="F42" s="3" t="s">
        <v>30</v>
      </c>
      <c r="G42" s="3" t="s">
        <v>12</v>
      </c>
      <c r="H42" s="3" t="s">
        <v>13</v>
      </c>
    </row>
    <row r="43" spans="2:8" x14ac:dyDescent="0.25">
      <c r="B43" s="15">
        <v>334</v>
      </c>
      <c r="C43" s="38" t="str">
        <f>DGET('BASE DE DATOS '!$B$5:$E$366,'BASE DE DATOS '!$C$5,B42:B43)</f>
        <v>Servicio de instalación Cableado de Tab. De paso a ATS</v>
      </c>
      <c r="D43" s="15" t="str">
        <f>DGET('BASE DE DATOS '!$B$5:$E$366,'BASE DE DATOS '!$D$5,B42:B43)</f>
        <v>GLB</v>
      </c>
      <c r="E43" s="22">
        <f>DGET('BASE DE DATOS '!$B$5:$E$366,'BASE DE DATOS '!$E$5,B42:B43)</f>
        <v>1</v>
      </c>
      <c r="F43" s="16">
        <f>DGET('BASE DE DATOS '!$B$5:$F$366,'BASE DE DATOS '!$F$5,B42:B43)</f>
        <v>0</v>
      </c>
      <c r="G43" s="16">
        <f>E43*F43</f>
        <v>0</v>
      </c>
      <c r="H43" s="6">
        <f>SUM(G42:G43)</f>
        <v>0</v>
      </c>
    </row>
    <row r="44" spans="2:8" x14ac:dyDescent="0.25">
      <c r="B44" s="1"/>
      <c r="D44" s="1"/>
      <c r="E44" s="32"/>
      <c r="F44" s="33"/>
      <c r="G44" s="33"/>
      <c r="H44" s="8"/>
    </row>
    <row r="45" spans="2:8" ht="15.75" thickBot="1" x14ac:dyDescent="0.3"/>
    <row r="46" spans="2:8" x14ac:dyDescent="0.25">
      <c r="B46" s="20" t="s">
        <v>8</v>
      </c>
      <c r="C46" s="34" t="s">
        <v>9</v>
      </c>
      <c r="D46" s="20" t="s">
        <v>10</v>
      </c>
      <c r="E46" s="20" t="s">
        <v>56</v>
      </c>
      <c r="F46" s="108" t="s">
        <v>57</v>
      </c>
      <c r="G46" s="108"/>
      <c r="H46" s="108"/>
    </row>
    <row r="47" spans="2:8" ht="30" x14ac:dyDescent="0.25">
      <c r="B47" s="1" t="s">
        <v>36</v>
      </c>
      <c r="C47" s="39" t="s">
        <v>78</v>
      </c>
      <c r="D47" s="1" t="s">
        <v>59</v>
      </c>
      <c r="E47" s="1">
        <v>1</v>
      </c>
      <c r="G47" s="1"/>
      <c r="H47" s="30">
        <f>H53+H57</f>
        <v>0</v>
      </c>
    </row>
    <row r="48" spans="2:8" x14ac:dyDescent="0.25">
      <c r="B48" s="19">
        <v>31</v>
      </c>
      <c r="C48" s="36"/>
      <c r="D48" s="19"/>
      <c r="E48" s="18"/>
      <c r="F48" s="18"/>
      <c r="G48" s="18"/>
      <c r="H48" s="18"/>
    </row>
    <row r="49" spans="2:8" x14ac:dyDescent="0.25">
      <c r="B49" s="114" t="s">
        <v>60</v>
      </c>
      <c r="C49" s="114"/>
      <c r="D49" s="114"/>
      <c r="E49" s="114"/>
      <c r="F49" s="114"/>
      <c r="G49" s="114"/>
      <c r="H49" s="114"/>
    </row>
    <row r="50" spans="2:8" x14ac:dyDescent="0.25">
      <c r="B50" s="3" t="s">
        <v>8</v>
      </c>
      <c r="C50" s="37" t="s">
        <v>29</v>
      </c>
      <c r="D50" s="3" t="s">
        <v>10</v>
      </c>
      <c r="E50" s="3" t="s">
        <v>11</v>
      </c>
      <c r="F50" s="3" t="s">
        <v>30</v>
      </c>
      <c r="G50" s="3" t="s">
        <v>12</v>
      </c>
      <c r="H50" s="3" t="s">
        <v>13</v>
      </c>
    </row>
    <row r="51" spans="2:8" x14ac:dyDescent="0.25">
      <c r="B51" s="15">
        <v>341</v>
      </c>
      <c r="C51" s="38" t="str">
        <f>DGET('BASE DE DATOS '!$B$5:$E$366,'BASE DE DATOS '!$C$73,B50:B51)</f>
        <v>Conductor 3-1x95mm2 - N2X0H</v>
      </c>
      <c r="D51" s="15" t="str">
        <f>DGET('BASE DE DATOS '!$B$5:$E$366,'BASE DE DATOS '!$D$5,B50:B51)</f>
        <v>ml</v>
      </c>
      <c r="E51" s="21">
        <f>DGET('BASE DE DATOS '!$B$5:$E$366,'BASE DE DATOS '!$E$5,B50:B51)</f>
        <v>45</v>
      </c>
      <c r="F51" s="16">
        <f>DGET('BASE DE DATOS '!$B$5:$F$366,'BASE DE DATOS '!$F$5,B50:B51)</f>
        <v>0</v>
      </c>
      <c r="G51" s="6">
        <f>E51*F51</f>
        <v>0</v>
      </c>
      <c r="H51" s="17"/>
    </row>
    <row r="52" spans="2:8" x14ac:dyDescent="0.25">
      <c r="B52" s="15">
        <v>342</v>
      </c>
      <c r="C52" s="38" t="str">
        <f>VLOOKUP(B52,'BASE DE DATOS '!$B$5:$F$366,2,0)</f>
        <v>Conductor 3-1x50mm2 - NH-80</v>
      </c>
      <c r="D52" s="15" t="str">
        <f>VLOOKUP(B52,'BASE DE DATOS '!$B$5:$F$366,3,0)</f>
        <v>ml</v>
      </c>
      <c r="E52" s="22">
        <f>VLOOKUP(B52,'BASE DE DATOS '!$B$5:$F$366,4,0)</f>
        <v>45</v>
      </c>
      <c r="F52" s="16">
        <f>VLOOKUP(B52,'BASE DE DATOS '!$B$5:$F$366,5,0)</f>
        <v>0</v>
      </c>
      <c r="G52" s="6">
        <f>E52*F52</f>
        <v>0</v>
      </c>
      <c r="H52" s="17"/>
    </row>
    <row r="53" spans="2:8" x14ac:dyDescent="0.25">
      <c r="B53" s="15">
        <v>343</v>
      </c>
      <c r="C53" s="38" t="str">
        <f>VLOOKUP(B53,'BASE DE DATOS '!$B$5:$F$366,2,0)</f>
        <v>Tuberia metalica flexible y accesorios</v>
      </c>
      <c r="D53" s="15" t="str">
        <f>VLOOKUP(B53,'BASE DE DATOS '!$B$5:$F$366,3,0)</f>
        <v>GLB</v>
      </c>
      <c r="E53" s="22">
        <f>VLOOKUP(B53,'BASE DE DATOS '!$B$5:$F$366,4,0)</f>
        <v>1</v>
      </c>
      <c r="F53" s="16">
        <f>VLOOKUP(B53,'BASE DE DATOS '!$B$5:$F$366,5,0)</f>
        <v>0</v>
      </c>
      <c r="G53" s="6">
        <f>E53*F53</f>
        <v>0</v>
      </c>
      <c r="H53" s="6">
        <f>SUM(G50:G53)</f>
        <v>0</v>
      </c>
    </row>
    <row r="55" spans="2:8" x14ac:dyDescent="0.25">
      <c r="B55" s="114" t="s">
        <v>61</v>
      </c>
      <c r="C55" s="114"/>
      <c r="D55" s="114"/>
      <c r="E55" s="114"/>
      <c r="F55" s="114"/>
      <c r="G55" s="114"/>
      <c r="H55" s="114"/>
    </row>
    <row r="56" spans="2:8" x14ac:dyDescent="0.25">
      <c r="B56" s="3" t="s">
        <v>8</v>
      </c>
      <c r="C56" s="37" t="s">
        <v>29</v>
      </c>
      <c r="D56" s="3" t="s">
        <v>10</v>
      </c>
      <c r="E56" s="3" t="s">
        <v>11</v>
      </c>
      <c r="F56" s="3" t="s">
        <v>30</v>
      </c>
      <c r="G56" s="3" t="s">
        <v>12</v>
      </c>
      <c r="H56" s="3" t="s">
        <v>13</v>
      </c>
    </row>
    <row r="57" spans="2:8" ht="30" x14ac:dyDescent="0.25">
      <c r="B57" s="15">
        <v>344</v>
      </c>
      <c r="C57" s="40" t="str">
        <f>DGET('BASE DE DATOS '!$B$5:$E$366,'BASE DE DATOS '!$C$5,B56:B57)</f>
        <v>Servicio de instalación Cableado de ATS a Tablero General TG-01</v>
      </c>
      <c r="D57" s="15" t="str">
        <f>DGET('BASE DE DATOS '!$B$5:$E$366,'BASE DE DATOS '!$D$5,B56:B57)</f>
        <v>GLB</v>
      </c>
      <c r="E57" s="22">
        <f>DGET('BASE DE DATOS '!$B$5:$E$366,'BASE DE DATOS '!$E$5,B56:B57)</f>
        <v>1</v>
      </c>
      <c r="F57" s="16">
        <f>DGET('BASE DE DATOS '!$B$5:$F$366,'BASE DE DATOS '!$F$5,B56:B57)</f>
        <v>0</v>
      </c>
      <c r="G57" s="16">
        <f>E57*F57</f>
        <v>0</v>
      </c>
      <c r="H57" s="6">
        <f>SUM(G56:G57)</f>
        <v>0</v>
      </c>
    </row>
    <row r="59" spans="2:8" ht="15.75" thickBot="1" x14ac:dyDescent="0.3"/>
    <row r="60" spans="2:8" x14ac:dyDescent="0.25">
      <c r="B60" s="20" t="s">
        <v>8</v>
      </c>
      <c r="C60" s="34" t="s">
        <v>9</v>
      </c>
      <c r="D60" s="20" t="s">
        <v>10</v>
      </c>
      <c r="E60" s="20" t="s">
        <v>56</v>
      </c>
      <c r="F60" s="108" t="s">
        <v>57</v>
      </c>
      <c r="G60" s="108"/>
      <c r="H60" s="108"/>
    </row>
    <row r="61" spans="2:8" ht="30" x14ac:dyDescent="0.25">
      <c r="B61" s="1" t="s">
        <v>37</v>
      </c>
      <c r="C61" s="39" t="s">
        <v>83</v>
      </c>
      <c r="D61" s="1" t="s">
        <v>59</v>
      </c>
      <c r="E61" s="1">
        <v>1</v>
      </c>
      <c r="G61" s="1"/>
      <c r="H61" s="30">
        <f>H67+H71</f>
        <v>0</v>
      </c>
    </row>
    <row r="62" spans="2:8" x14ac:dyDescent="0.25">
      <c r="B62" s="19">
        <v>31</v>
      </c>
      <c r="C62" s="36"/>
      <c r="D62" s="19"/>
      <c r="E62" s="18"/>
      <c r="F62" s="18"/>
      <c r="G62" s="18"/>
      <c r="H62" s="18"/>
    </row>
    <row r="63" spans="2:8" x14ac:dyDescent="0.25">
      <c r="B63" s="114" t="s">
        <v>60</v>
      </c>
      <c r="C63" s="114"/>
      <c r="D63" s="114"/>
      <c r="E63" s="114"/>
      <c r="F63" s="114"/>
      <c r="G63" s="114"/>
      <c r="H63" s="114"/>
    </row>
    <row r="64" spans="2:8" x14ac:dyDescent="0.25">
      <c r="B64" s="3" t="s">
        <v>8</v>
      </c>
      <c r="C64" s="37" t="s">
        <v>29</v>
      </c>
      <c r="D64" s="3" t="s">
        <v>10</v>
      </c>
      <c r="E64" s="3" t="s">
        <v>11</v>
      </c>
      <c r="F64" s="3" t="s">
        <v>30</v>
      </c>
      <c r="G64" s="3" t="s">
        <v>12</v>
      </c>
      <c r="H64" s="3" t="s">
        <v>13</v>
      </c>
    </row>
    <row r="65" spans="2:8" x14ac:dyDescent="0.25">
      <c r="B65" s="15">
        <v>351</v>
      </c>
      <c r="C65" s="38" t="str">
        <f>DGET('BASE DE DATOS '!$B$5:$E$366,'BASE DE DATOS '!$C$73,B64:B65)</f>
        <v>Conductor 3-1x35mm2 - N2X0H</v>
      </c>
      <c r="D65" s="15" t="str">
        <f>DGET('BASE DE DATOS '!$B$5:$E$366,'BASE DE DATOS '!$D$5,B64:B65)</f>
        <v>ml</v>
      </c>
      <c r="E65" s="21">
        <f>DGET('BASE DE DATOS '!$B$5:$E$366,'BASE DE DATOS '!$E$5,B64:B65)</f>
        <v>18</v>
      </c>
      <c r="F65" s="16">
        <f>DGET('BASE DE DATOS '!$B$5:$F$366,'BASE DE DATOS '!$F$5,B64:B65)</f>
        <v>0</v>
      </c>
      <c r="G65" s="6">
        <f>E65*F65</f>
        <v>0</v>
      </c>
      <c r="H65" s="17"/>
    </row>
    <row r="66" spans="2:8" x14ac:dyDescent="0.25">
      <c r="B66" s="15">
        <v>352</v>
      </c>
      <c r="C66" s="38" t="str">
        <f>VLOOKUP(B66,'BASE DE DATOS '!$B$5:$F$366,2,0)</f>
        <v>Conductor 3-1x16mm2 - NH-80</v>
      </c>
      <c r="D66" s="15" t="str">
        <f>VLOOKUP(B66,'BASE DE DATOS '!$B$5:$F$366,3,0)</f>
        <v>ml</v>
      </c>
      <c r="E66" s="22">
        <f>VLOOKUP(B66,'BASE DE DATOS '!$B$5:$F$366,4,0)</f>
        <v>18</v>
      </c>
      <c r="F66" s="16">
        <f>VLOOKUP(B66,'BASE DE DATOS '!$B$5:$F$366,5,0)</f>
        <v>0</v>
      </c>
      <c r="G66" s="6">
        <f>E66*F66</f>
        <v>0</v>
      </c>
      <c r="H66" s="17"/>
    </row>
    <row r="67" spans="2:8" x14ac:dyDescent="0.25">
      <c r="B67" s="15">
        <v>353</v>
      </c>
      <c r="C67" s="38" t="str">
        <f>VLOOKUP(B67,'BASE DE DATOS '!$B$5:$F$366,2,0)</f>
        <v>Tuberia metalica flexible y accesorios</v>
      </c>
      <c r="D67" s="15" t="str">
        <f>VLOOKUP(B67,'BASE DE DATOS '!$B$5:$F$366,3,0)</f>
        <v>GLB</v>
      </c>
      <c r="E67" s="22">
        <f>VLOOKUP(B67,'BASE DE DATOS '!$B$5:$F$366,4,0)</f>
        <v>1</v>
      </c>
      <c r="F67" s="16">
        <f>VLOOKUP(B67,'BASE DE DATOS '!$B$5:$F$366,5,0)</f>
        <v>0</v>
      </c>
      <c r="G67" s="6">
        <f>E67*F67</f>
        <v>0</v>
      </c>
      <c r="H67" s="6">
        <f>SUM(G64:G67)</f>
        <v>0</v>
      </c>
    </row>
    <row r="69" spans="2:8" x14ac:dyDescent="0.25">
      <c r="B69" s="114" t="s">
        <v>61</v>
      </c>
      <c r="C69" s="114"/>
      <c r="D69" s="114"/>
      <c r="E69" s="114"/>
      <c r="F69" s="114"/>
      <c r="G69" s="114"/>
      <c r="H69" s="114"/>
    </row>
    <row r="70" spans="2:8" x14ac:dyDescent="0.25">
      <c r="B70" s="3" t="s">
        <v>8</v>
      </c>
      <c r="C70" s="37" t="s">
        <v>29</v>
      </c>
      <c r="D70" s="3" t="s">
        <v>10</v>
      </c>
      <c r="E70" s="3" t="s">
        <v>11</v>
      </c>
      <c r="F70" s="3" t="s">
        <v>30</v>
      </c>
      <c r="G70" s="3" t="s">
        <v>12</v>
      </c>
      <c r="H70" s="3" t="s">
        <v>13</v>
      </c>
    </row>
    <row r="71" spans="2:8" x14ac:dyDescent="0.25">
      <c r="B71" s="15">
        <v>354</v>
      </c>
      <c r="C71" s="40" t="str">
        <f>DGET('BASE DE DATOS '!$B$5:$E$366,'BASE DE DATOS '!$C$5,B70:B71)</f>
        <v>Servicio de instalación Cableado de Tab. General a TX</v>
      </c>
      <c r="D71" s="15" t="str">
        <f>DGET('BASE DE DATOS '!$B$5:$E$366,'BASE DE DATOS '!$D$5,B70:B71)</f>
        <v>GLB</v>
      </c>
      <c r="E71" s="22">
        <f>DGET('BASE DE DATOS '!$B$5:$E$366,'BASE DE DATOS '!$E$5,B70:B71)</f>
        <v>1</v>
      </c>
      <c r="F71" s="16">
        <f>DGET('BASE DE DATOS '!$B$5:$F$366,'BASE DE DATOS '!$F$5,B70:B71)</f>
        <v>0</v>
      </c>
      <c r="G71" s="16">
        <f>E71*F71</f>
        <v>0</v>
      </c>
      <c r="H71" s="6">
        <f>SUM(G70:G71)</f>
        <v>0</v>
      </c>
    </row>
    <row r="73" spans="2:8" ht="15.75" thickBot="1" x14ac:dyDescent="0.3"/>
    <row r="74" spans="2:8" x14ac:dyDescent="0.25">
      <c r="B74" s="20" t="s">
        <v>8</v>
      </c>
      <c r="C74" s="34" t="s">
        <v>9</v>
      </c>
      <c r="D74" s="20" t="s">
        <v>10</v>
      </c>
      <c r="E74" s="20" t="s">
        <v>56</v>
      </c>
      <c r="F74" s="108" t="s">
        <v>57</v>
      </c>
      <c r="G74" s="108"/>
      <c r="H74" s="108"/>
    </row>
    <row r="75" spans="2:8" ht="30" x14ac:dyDescent="0.25">
      <c r="B75" s="1" t="s">
        <v>38</v>
      </c>
      <c r="C75" s="39" t="s">
        <v>84</v>
      </c>
      <c r="D75" s="1" t="s">
        <v>59</v>
      </c>
      <c r="E75" s="1">
        <v>1</v>
      </c>
      <c r="G75" s="1"/>
      <c r="H75" s="30">
        <f>H82+H86</f>
        <v>0</v>
      </c>
    </row>
    <row r="76" spans="2:8" x14ac:dyDescent="0.25">
      <c r="B76" s="19">
        <v>31</v>
      </c>
      <c r="C76" s="36"/>
      <c r="D76" s="19"/>
      <c r="E76" s="18"/>
      <c r="F76" s="18"/>
      <c r="G76" s="18"/>
      <c r="H76" s="18"/>
    </row>
    <row r="77" spans="2:8" x14ac:dyDescent="0.25">
      <c r="B77" s="114" t="s">
        <v>60</v>
      </c>
      <c r="C77" s="114"/>
      <c r="D77" s="114"/>
      <c r="E77" s="114"/>
      <c r="F77" s="114"/>
      <c r="G77" s="114"/>
      <c r="H77" s="114"/>
    </row>
    <row r="78" spans="2:8" x14ac:dyDescent="0.25">
      <c r="B78" s="3" t="s">
        <v>8</v>
      </c>
      <c r="C78" s="37" t="s">
        <v>29</v>
      </c>
      <c r="D78" s="3" t="s">
        <v>10</v>
      </c>
      <c r="E78" s="3" t="s">
        <v>11</v>
      </c>
      <c r="F78" s="3" t="s">
        <v>30</v>
      </c>
      <c r="G78" s="3" t="s">
        <v>12</v>
      </c>
      <c r="H78" s="3" t="s">
        <v>13</v>
      </c>
    </row>
    <row r="79" spans="2:8" x14ac:dyDescent="0.25">
      <c r="B79" s="15">
        <v>361</v>
      </c>
      <c r="C79" s="38" t="str">
        <f>DGET('BASE DE DATOS '!$B$5:$E$366,'BASE DE DATOS '!$C$73,B78:B79)</f>
        <v>Conductor 3-1x35mm2 - N2X0H</v>
      </c>
      <c r="D79" s="15" t="str">
        <f>DGET('BASE DE DATOS '!$B$5:$E$366,'BASE DE DATOS '!$D$5,B78:B79)</f>
        <v>ml</v>
      </c>
      <c r="E79" s="21">
        <f>DGET('BASE DE DATOS '!$B$5:$E$366,'BASE DE DATOS '!$E$5,B78:B79)</f>
        <v>18</v>
      </c>
      <c r="F79" s="16">
        <f>DGET('BASE DE DATOS '!$B$5:$F$366,'BASE DE DATOS '!$F$5,B78:B79)</f>
        <v>0</v>
      </c>
      <c r="G79" s="6">
        <f>E79*F79</f>
        <v>0</v>
      </c>
      <c r="H79" s="17"/>
    </row>
    <row r="80" spans="2:8" x14ac:dyDescent="0.25">
      <c r="B80" s="15">
        <v>362</v>
      </c>
      <c r="C80" s="38" t="str">
        <f>VLOOKUP(B80,'BASE DE DATOS '!$B$5:$F$366,2,0)</f>
        <v>Conductor 3-1x35mm2 - NH-80</v>
      </c>
      <c r="D80" s="15" t="str">
        <f>VLOOKUP(B80,'BASE DE DATOS '!$B$5:$F$366,3,0)</f>
        <v>ml</v>
      </c>
      <c r="E80" s="22">
        <f>VLOOKUP(B80,'BASE DE DATOS '!$B$5:$F$366,4,0)</f>
        <v>18</v>
      </c>
      <c r="F80" s="16">
        <f>VLOOKUP(B80,'BASE DE DATOS '!$B$5:$F$366,5,0)</f>
        <v>0</v>
      </c>
      <c r="G80" s="6">
        <f>E80*F80</f>
        <v>0</v>
      </c>
      <c r="H80" s="17"/>
    </row>
    <row r="81" spans="2:8" x14ac:dyDescent="0.25">
      <c r="B81" s="15">
        <v>362</v>
      </c>
      <c r="C81" s="38" t="str">
        <f>VLOOKUP(B81,'BASE DE DATOS '!$B$5:$F$366,2,0)</f>
        <v>Conductor 3-1x35mm2 - NH-80</v>
      </c>
      <c r="D81" s="15" t="str">
        <f>VLOOKUP(B81,'BASE DE DATOS '!$B$5:$F$366,3,0)</f>
        <v>ml</v>
      </c>
      <c r="E81" s="22">
        <f>VLOOKUP(B81,'BASE DE DATOS '!$B$5:$F$366,4,0)</f>
        <v>18</v>
      </c>
      <c r="F81" s="16">
        <f>VLOOKUP(B81,'BASE DE DATOS '!$B$5:$F$366,5,0)</f>
        <v>0</v>
      </c>
      <c r="G81" s="6">
        <f>E81*F81</f>
        <v>0</v>
      </c>
      <c r="H81" s="17"/>
    </row>
    <row r="82" spans="2:8" x14ac:dyDescent="0.25">
      <c r="B82" s="15">
        <v>364</v>
      </c>
      <c r="C82" s="38" t="str">
        <f>VLOOKUP(B82,'BASE DE DATOS '!$B$5:$F$366,2,0)</f>
        <v>Tuberia metalica flexible y accesorios</v>
      </c>
      <c r="D82" s="15" t="str">
        <f>VLOOKUP(B82,'BASE DE DATOS '!$B$5:$F$366,3,0)</f>
        <v>GLB</v>
      </c>
      <c r="E82" s="22">
        <f>VLOOKUP(B82,'BASE DE DATOS '!$B$5:$F$366,4,0)</f>
        <v>1</v>
      </c>
      <c r="F82" s="16">
        <f>VLOOKUP(B82,'BASE DE DATOS '!$B$5:$F$366,5,0)</f>
        <v>0</v>
      </c>
      <c r="G82" s="6">
        <f>E82*F82</f>
        <v>0</v>
      </c>
      <c r="H82" s="6">
        <f>SUM(G78:G82)</f>
        <v>0</v>
      </c>
    </row>
    <row r="84" spans="2:8" x14ac:dyDescent="0.25">
      <c r="B84" s="114" t="s">
        <v>61</v>
      </c>
      <c r="C84" s="114"/>
      <c r="D84" s="114"/>
      <c r="E84" s="114"/>
      <c r="F84" s="114"/>
      <c r="G84" s="114"/>
      <c r="H84" s="114"/>
    </row>
    <row r="85" spans="2:8" x14ac:dyDescent="0.25">
      <c r="B85" s="3" t="s">
        <v>8</v>
      </c>
      <c r="C85" s="37" t="s">
        <v>29</v>
      </c>
      <c r="D85" s="3" t="s">
        <v>10</v>
      </c>
      <c r="E85" s="3" t="s">
        <v>11</v>
      </c>
      <c r="F85" s="3" t="s">
        <v>30</v>
      </c>
      <c r="G85" s="3" t="s">
        <v>12</v>
      </c>
      <c r="H85" s="3" t="s">
        <v>13</v>
      </c>
    </row>
    <row r="86" spans="2:8" ht="30" customHeight="1" x14ac:dyDescent="0.25">
      <c r="B86" s="15">
        <v>365</v>
      </c>
      <c r="C86" s="40" t="str">
        <f>DGET('BASE DE DATOS '!$B$5:$E$366,'BASE DE DATOS '!$C$5,B85:B86)</f>
        <v>Servicio de instalación Cableado de TX a Tab. De maniobras</v>
      </c>
      <c r="D86" s="15" t="str">
        <f>DGET('BASE DE DATOS '!$B$5:$E$366,'BASE DE DATOS '!$D$5,B85:B86)</f>
        <v>GLB</v>
      </c>
      <c r="E86" s="22">
        <f>DGET('BASE DE DATOS '!$B$5:$E$366,'BASE DE DATOS '!$E$5,B85:B86)</f>
        <v>1</v>
      </c>
      <c r="F86" s="16">
        <f>DGET('BASE DE DATOS '!$B$5:$F$366,'BASE DE DATOS '!$F$5,B85:B86)</f>
        <v>0</v>
      </c>
      <c r="G86" s="16">
        <f>E86*F86</f>
        <v>0</v>
      </c>
      <c r="H86" s="6">
        <f>SUM(G85:G86)</f>
        <v>0</v>
      </c>
    </row>
    <row r="88" spans="2:8" ht="15.75" thickBot="1" x14ac:dyDescent="0.3"/>
    <row r="89" spans="2:8" x14ac:dyDescent="0.25">
      <c r="B89" s="20" t="s">
        <v>8</v>
      </c>
      <c r="C89" s="34" t="s">
        <v>9</v>
      </c>
      <c r="D89" s="20" t="s">
        <v>10</v>
      </c>
      <c r="E89" s="20" t="s">
        <v>56</v>
      </c>
      <c r="F89" s="108" t="s">
        <v>57</v>
      </c>
      <c r="G89" s="108"/>
      <c r="H89" s="108"/>
    </row>
    <row r="90" spans="2:8" ht="30" x14ac:dyDescent="0.25">
      <c r="B90" s="1" t="s">
        <v>39</v>
      </c>
      <c r="C90" s="39" t="s">
        <v>85</v>
      </c>
      <c r="D90" s="1" t="s">
        <v>59</v>
      </c>
      <c r="E90" s="1">
        <v>1</v>
      </c>
      <c r="G90" s="1"/>
      <c r="H90" s="30">
        <f>H96+H100</f>
        <v>0</v>
      </c>
    </row>
    <row r="91" spans="2:8" x14ac:dyDescent="0.25">
      <c r="B91" s="19">
        <v>31</v>
      </c>
      <c r="C91" s="36"/>
      <c r="D91" s="19"/>
      <c r="E91" s="18"/>
      <c r="F91" s="18"/>
      <c r="G91" s="18"/>
      <c r="H91" s="18"/>
    </row>
    <row r="92" spans="2:8" x14ac:dyDescent="0.25">
      <c r="B92" s="114" t="s">
        <v>60</v>
      </c>
      <c r="C92" s="114"/>
      <c r="D92" s="114"/>
      <c r="E92" s="114"/>
      <c r="F92" s="114"/>
      <c r="G92" s="114"/>
      <c r="H92" s="114"/>
    </row>
    <row r="93" spans="2:8" x14ac:dyDescent="0.25">
      <c r="B93" s="3" t="s">
        <v>8</v>
      </c>
      <c r="C93" s="37" t="s">
        <v>29</v>
      </c>
      <c r="D93" s="3" t="s">
        <v>10</v>
      </c>
      <c r="E93" s="3" t="s">
        <v>11</v>
      </c>
      <c r="F93" s="3" t="s">
        <v>30</v>
      </c>
      <c r="G93" s="3" t="s">
        <v>12</v>
      </c>
      <c r="H93" s="3" t="s">
        <v>13</v>
      </c>
    </row>
    <row r="94" spans="2:8" x14ac:dyDescent="0.25">
      <c r="B94" s="15">
        <v>371</v>
      </c>
      <c r="C94" s="38" t="str">
        <f>DGET('BASE DE DATOS '!$B$5:$E$366,'BASE DE DATOS '!$C$73,B93:B94)</f>
        <v>Conductor 3-1x25mm2 - N2X0H</v>
      </c>
      <c r="D94" s="15" t="str">
        <f>DGET('BASE DE DATOS '!$B$5:$E$366,'BASE DE DATOS '!$D$5,B93:B94)</f>
        <v>ml</v>
      </c>
      <c r="E94" s="21">
        <f>DGET('BASE DE DATOS '!$B$5:$E$366,'BASE DE DATOS '!$E$5,B93:B94)</f>
        <v>26</v>
      </c>
      <c r="F94" s="16">
        <f>DGET('BASE DE DATOS '!$B$5:$F$366,'BASE DE DATOS '!$F$5,B93:B94)</f>
        <v>0</v>
      </c>
      <c r="G94" s="6">
        <f>E94*F94</f>
        <v>0</v>
      </c>
      <c r="H94" s="17"/>
    </row>
    <row r="95" spans="2:8" x14ac:dyDescent="0.25">
      <c r="B95" s="15">
        <v>372</v>
      </c>
      <c r="C95" s="38" t="str">
        <f>VLOOKUP(B95,'BASE DE DATOS '!$B$5:$F$366,2,0)</f>
        <v>Conductor 3-1x25mm2 - NH-80</v>
      </c>
      <c r="D95" s="15" t="str">
        <f>VLOOKUP(B95,'BASE DE DATOS '!$B$5:$F$366,3,0)</f>
        <v>ml</v>
      </c>
      <c r="E95" s="22">
        <f>VLOOKUP(B95,'BASE DE DATOS '!$B$5:$F$366,4,0)</f>
        <v>26</v>
      </c>
      <c r="F95" s="16">
        <f>VLOOKUP(B95,'BASE DE DATOS '!$B$5:$F$366,5,0)</f>
        <v>0</v>
      </c>
      <c r="G95" s="6">
        <f>E95*F95</f>
        <v>0</v>
      </c>
      <c r="H95" s="17"/>
    </row>
    <row r="96" spans="2:8" x14ac:dyDescent="0.25">
      <c r="B96" s="15">
        <v>373</v>
      </c>
      <c r="C96" s="38" t="str">
        <f>VLOOKUP(B96,'BASE DE DATOS '!$B$5:$F$366,2,0)</f>
        <v>Tuberia metalica flexible y accesorios</v>
      </c>
      <c r="D96" s="15" t="str">
        <f>VLOOKUP(B96,'BASE DE DATOS '!$B$5:$F$366,3,0)</f>
        <v>GLB</v>
      </c>
      <c r="E96" s="22">
        <f>VLOOKUP(B96,'BASE DE DATOS '!$B$5:$F$366,4,0)</f>
        <v>1</v>
      </c>
      <c r="F96" s="16">
        <f>VLOOKUP(B96,'BASE DE DATOS '!$B$5:$F$366,5,0)</f>
        <v>0</v>
      </c>
      <c r="G96" s="6">
        <f>E96*F96</f>
        <v>0</v>
      </c>
      <c r="H96" s="6">
        <f>SUM(G93:G96)</f>
        <v>0</v>
      </c>
    </row>
    <row r="98" spans="2:8" x14ac:dyDescent="0.25">
      <c r="B98" s="114" t="s">
        <v>61</v>
      </c>
      <c r="C98" s="114"/>
      <c r="D98" s="114"/>
      <c r="E98" s="114"/>
      <c r="F98" s="114"/>
      <c r="G98" s="114"/>
      <c r="H98" s="114"/>
    </row>
    <row r="99" spans="2:8" x14ac:dyDescent="0.25">
      <c r="B99" s="3" t="s">
        <v>8</v>
      </c>
      <c r="C99" s="37" t="s">
        <v>29</v>
      </c>
      <c r="D99" s="3" t="s">
        <v>10</v>
      </c>
      <c r="E99" s="3" t="s">
        <v>11</v>
      </c>
      <c r="F99" s="3" t="s">
        <v>30</v>
      </c>
      <c r="G99" s="3" t="s">
        <v>12</v>
      </c>
      <c r="H99" s="3" t="s">
        <v>13</v>
      </c>
    </row>
    <row r="100" spans="2:8" ht="30" x14ac:dyDescent="0.25">
      <c r="B100" s="15">
        <v>374</v>
      </c>
      <c r="C100" s="40" t="str">
        <f>DGET('BASE DE DATOS '!$B$5:$E$366,'BASE DE DATOS '!$C$5,B99:B100)</f>
        <v xml:space="preserve">Servicio de instalación de tablero de maniobras a tableros estabilizados </v>
      </c>
      <c r="D100" s="15" t="str">
        <f>DGET('BASE DE DATOS '!$B$5:$E$366,'BASE DE DATOS '!$D$5,B99:B100)</f>
        <v>GLB</v>
      </c>
      <c r="E100" s="22">
        <f>DGET('BASE DE DATOS '!$B$5:$E$366,'BASE DE DATOS '!$E$5,B99:B100)</f>
        <v>1</v>
      </c>
      <c r="F100" s="16">
        <f>DGET('BASE DE DATOS '!$B$5:$F$366,'BASE DE DATOS '!$F$5,B99:B100)</f>
        <v>0</v>
      </c>
      <c r="G100" s="16">
        <f>E100*F100</f>
        <v>0</v>
      </c>
      <c r="H100" s="6">
        <f>SUM(G99:G100)</f>
        <v>0</v>
      </c>
    </row>
    <row r="102" spans="2:8" ht="15.75" thickBot="1" x14ac:dyDescent="0.3"/>
    <row r="103" spans="2:8" x14ac:dyDescent="0.25">
      <c r="B103" s="20" t="s">
        <v>8</v>
      </c>
      <c r="C103" s="34" t="s">
        <v>9</v>
      </c>
      <c r="D103" s="20" t="s">
        <v>10</v>
      </c>
      <c r="E103" s="20" t="s">
        <v>56</v>
      </c>
      <c r="F103" s="108" t="s">
        <v>57</v>
      </c>
      <c r="G103" s="108"/>
      <c r="H103" s="108"/>
    </row>
    <row r="104" spans="2:8" ht="30" x14ac:dyDescent="0.25">
      <c r="B104" s="1" t="s">
        <v>40</v>
      </c>
      <c r="C104" s="39" t="s">
        <v>86</v>
      </c>
      <c r="D104" s="1" t="s">
        <v>59</v>
      </c>
      <c r="E104" s="1">
        <v>1</v>
      </c>
      <c r="G104" s="1"/>
      <c r="H104" s="30">
        <f>H111+H115</f>
        <v>0</v>
      </c>
    </row>
    <row r="105" spans="2:8" x14ac:dyDescent="0.25">
      <c r="B105" s="19">
        <v>31</v>
      </c>
      <c r="C105" s="36"/>
      <c r="D105" s="19"/>
      <c r="E105" s="18"/>
      <c r="F105" s="18"/>
      <c r="G105" s="18"/>
      <c r="H105" s="18"/>
    </row>
    <row r="106" spans="2:8" x14ac:dyDescent="0.25">
      <c r="B106" s="114" t="s">
        <v>60</v>
      </c>
      <c r="C106" s="114"/>
      <c r="D106" s="114"/>
      <c r="E106" s="114"/>
      <c r="F106" s="114"/>
      <c r="G106" s="114"/>
      <c r="H106" s="114"/>
    </row>
    <row r="107" spans="2:8" x14ac:dyDescent="0.25">
      <c r="B107" s="3" t="s">
        <v>8</v>
      </c>
      <c r="C107" s="37" t="s">
        <v>29</v>
      </c>
      <c r="D107" s="3" t="s">
        <v>10</v>
      </c>
      <c r="E107" s="3" t="s">
        <v>11</v>
      </c>
      <c r="F107" s="3" t="s">
        <v>30</v>
      </c>
      <c r="G107" s="3" t="s">
        <v>12</v>
      </c>
      <c r="H107" s="3" t="s">
        <v>13</v>
      </c>
    </row>
    <row r="108" spans="2:8" x14ac:dyDescent="0.25">
      <c r="B108" s="15">
        <v>381</v>
      </c>
      <c r="C108" s="38" t="str">
        <f>DGET('BASE DE DATOS '!$B$5:$E$366,'BASE DE DATOS '!$C$73,B107:B108)</f>
        <v>Conductor 3-1x4mm2 - RZ1-K</v>
      </c>
      <c r="D108" s="15" t="str">
        <f>DGET('BASE DE DATOS '!$B$5:$E$366,'BASE DE DATOS '!$D$5,B107:B108)</f>
        <v>ml</v>
      </c>
      <c r="E108" s="21">
        <f>DGET('BASE DE DATOS '!$B$5:$E$366,'BASE DE DATOS '!$E$5,B107:B108)</f>
        <v>260</v>
      </c>
      <c r="F108" s="16">
        <f>DGET('BASE DE DATOS '!$B$5:$F$366,'BASE DE DATOS '!$F$5,B107:B108)</f>
        <v>0</v>
      </c>
      <c r="G108" s="6">
        <f>E108*F108</f>
        <v>0</v>
      </c>
      <c r="H108" s="17"/>
    </row>
    <row r="109" spans="2:8" x14ac:dyDescent="0.25">
      <c r="B109" s="15">
        <v>382</v>
      </c>
      <c r="C109" s="38" t="str">
        <f>VLOOKUP(B109,'BASE DE DATOS '!$B$5:$F$366,2,0)</f>
        <v>Conductor 4-1x10mm2 - RZ1-K</v>
      </c>
      <c r="D109" s="15" t="str">
        <f>VLOOKUP(B109,'BASE DE DATOS '!$B$5:$F$366,3,0)</f>
        <v>ml</v>
      </c>
      <c r="E109" s="22">
        <f>VLOOKUP(B109,'BASE DE DATOS '!$B$5:$F$366,4,0)</f>
        <v>30</v>
      </c>
      <c r="F109" s="16">
        <f>VLOOKUP(B109,'BASE DE DATOS '!$B$5:$F$366,5,0)</f>
        <v>0</v>
      </c>
      <c r="G109" s="6">
        <f>E109*F109</f>
        <v>0</v>
      </c>
      <c r="H109" s="17"/>
    </row>
    <row r="110" spans="2:8" x14ac:dyDescent="0.25">
      <c r="B110" s="15">
        <v>383</v>
      </c>
      <c r="C110" s="38" t="str">
        <f>VLOOKUP(B110,'BASE DE DATOS '!$B$5:$F$366,2,0)</f>
        <v>Aterramiento de Racks, Conductor 3-1x16mm2 - NH-80</v>
      </c>
      <c r="D110" s="15" t="str">
        <f>VLOOKUP(B110,'BASE DE DATOS '!$B$5:$F$366,3,0)</f>
        <v>ml</v>
      </c>
      <c r="E110" s="22">
        <f>VLOOKUP(B110,'BASE DE DATOS '!$B$5:$F$366,4,0)</f>
        <v>30</v>
      </c>
      <c r="F110" s="16">
        <f>VLOOKUP(B110,'BASE DE DATOS '!$B$5:$F$366,5,0)</f>
        <v>0</v>
      </c>
      <c r="G110" s="6">
        <f>E110*F110</f>
        <v>0</v>
      </c>
      <c r="H110" s="17"/>
    </row>
    <row r="111" spans="2:8" x14ac:dyDescent="0.25">
      <c r="B111" s="15">
        <v>384</v>
      </c>
      <c r="C111" s="38" t="str">
        <f>VLOOKUP(B111,'BASE DE DATOS '!$B$5:$F$366,2,0)</f>
        <v>Tuberia metalica flexible y accesorios</v>
      </c>
      <c r="D111" s="15" t="str">
        <f>VLOOKUP(B111,'BASE DE DATOS '!$B$5:$F$366,3,0)</f>
        <v>GLB</v>
      </c>
      <c r="E111" s="22">
        <f>VLOOKUP(B111,'BASE DE DATOS '!$B$5:$F$366,4,0)</f>
        <v>1</v>
      </c>
      <c r="F111" s="16">
        <f>VLOOKUP(B111,'BASE DE DATOS '!$B$5:$F$366,5,0)</f>
        <v>0</v>
      </c>
      <c r="G111" s="6">
        <f>E111*F111</f>
        <v>0</v>
      </c>
      <c r="H111" s="6">
        <f>SUM(G107:G111)</f>
        <v>0</v>
      </c>
    </row>
    <row r="113" spans="2:8" x14ac:dyDescent="0.25">
      <c r="B113" s="114" t="s">
        <v>61</v>
      </c>
      <c r="C113" s="114"/>
      <c r="D113" s="114"/>
      <c r="E113" s="114"/>
      <c r="F113" s="114"/>
      <c r="G113" s="114"/>
      <c r="H113" s="114"/>
    </row>
    <row r="114" spans="2:8" x14ac:dyDescent="0.25">
      <c r="B114" s="3" t="s">
        <v>8</v>
      </c>
      <c r="C114" s="37" t="s">
        <v>29</v>
      </c>
      <c r="D114" s="3" t="s">
        <v>10</v>
      </c>
      <c r="E114" s="3" t="s">
        <v>11</v>
      </c>
      <c r="F114" s="3" t="s">
        <v>30</v>
      </c>
      <c r="G114" s="3" t="s">
        <v>12</v>
      </c>
      <c r="H114" s="3" t="s">
        <v>13</v>
      </c>
    </row>
    <row r="115" spans="2:8" ht="30" x14ac:dyDescent="0.25">
      <c r="B115" s="15">
        <v>385</v>
      </c>
      <c r="C115" s="40" t="str">
        <f>DGET('BASE DE DATOS '!$B$5:$E$366,'BASE DE DATOS '!$C$5,B114:B115)</f>
        <v>Servicio de instalación  Cableado de Tablero estabilizado a PDU</v>
      </c>
      <c r="D115" s="15" t="str">
        <f>DGET('BASE DE DATOS '!$B$5:$E$366,'BASE DE DATOS '!$D$5,B114:B115)</f>
        <v>GLB</v>
      </c>
      <c r="E115" s="22">
        <f>DGET('BASE DE DATOS '!$B$5:$E$366,'BASE DE DATOS '!$E$5,B114:B115)</f>
        <v>1</v>
      </c>
      <c r="F115" s="16">
        <f>DGET('BASE DE DATOS '!$B$5:$F$366,'BASE DE DATOS '!$F$5,B114:B115)</f>
        <v>0</v>
      </c>
      <c r="G115" s="16">
        <f>E115*F115</f>
        <v>0</v>
      </c>
      <c r="H115" s="6">
        <f>SUM(G114:G115)</f>
        <v>0</v>
      </c>
    </row>
    <row r="117" spans="2:8" ht="15.75" thickBot="1" x14ac:dyDescent="0.3"/>
    <row r="118" spans="2:8" x14ac:dyDescent="0.25">
      <c r="B118" s="20" t="s">
        <v>8</v>
      </c>
      <c r="C118" s="34" t="s">
        <v>9</v>
      </c>
      <c r="D118" s="20" t="s">
        <v>10</v>
      </c>
      <c r="E118" s="20" t="s">
        <v>56</v>
      </c>
      <c r="F118" s="108" t="s">
        <v>57</v>
      </c>
      <c r="G118" s="108"/>
      <c r="H118" s="108"/>
    </row>
    <row r="119" spans="2:8" ht="30" x14ac:dyDescent="0.25">
      <c r="B119" s="1" t="s">
        <v>40</v>
      </c>
      <c r="C119" s="39" t="s">
        <v>86</v>
      </c>
      <c r="D119" s="1" t="s">
        <v>59</v>
      </c>
      <c r="E119" s="1">
        <v>1</v>
      </c>
      <c r="G119" s="1"/>
      <c r="H119" s="30">
        <f>H126+H130</f>
        <v>0</v>
      </c>
    </row>
    <row r="120" spans="2:8" x14ac:dyDescent="0.25">
      <c r="B120" s="19">
        <v>31</v>
      </c>
      <c r="C120" s="36"/>
      <c r="D120" s="19"/>
      <c r="E120" s="18"/>
      <c r="F120" s="18"/>
      <c r="G120" s="18"/>
      <c r="H120" s="18"/>
    </row>
    <row r="121" spans="2:8" x14ac:dyDescent="0.25">
      <c r="B121" s="114" t="s">
        <v>60</v>
      </c>
      <c r="C121" s="114"/>
      <c r="D121" s="114"/>
      <c r="E121" s="114"/>
      <c r="F121" s="114"/>
      <c r="G121" s="114"/>
      <c r="H121" s="114"/>
    </row>
    <row r="122" spans="2:8" x14ac:dyDescent="0.25">
      <c r="B122" s="3" t="s">
        <v>8</v>
      </c>
      <c r="C122" s="37" t="s">
        <v>29</v>
      </c>
      <c r="D122" s="3" t="s">
        <v>10</v>
      </c>
      <c r="E122" s="3" t="s">
        <v>11</v>
      </c>
      <c r="F122" s="3" t="s">
        <v>30</v>
      </c>
      <c r="G122" s="3" t="s">
        <v>12</v>
      </c>
      <c r="H122" s="3" t="s">
        <v>13</v>
      </c>
    </row>
    <row r="123" spans="2:8" x14ac:dyDescent="0.25">
      <c r="B123" s="15">
        <v>381</v>
      </c>
      <c r="C123" s="38" t="str">
        <f>DGET('BASE DE DATOS '!$B$5:$E$366,'BASE DE DATOS '!$C$73,B122:B123)</f>
        <v>Conductor 3-1x4mm2 - RZ1-K</v>
      </c>
      <c r="D123" s="15" t="str">
        <f>DGET('BASE DE DATOS '!$B$5:$E$366,'BASE DE DATOS '!$D$5,B122:B123)</f>
        <v>ml</v>
      </c>
      <c r="E123" s="21">
        <f>DGET('BASE DE DATOS '!$B$5:$E$366,'BASE DE DATOS '!$E$5,B122:B123)</f>
        <v>260</v>
      </c>
      <c r="F123" s="16">
        <f>DGET('BASE DE DATOS '!$B$5:$F$366,'BASE DE DATOS '!$F$5,B122:B123)</f>
        <v>0</v>
      </c>
      <c r="G123" s="6">
        <f>E123*F123</f>
        <v>0</v>
      </c>
      <c r="H123" s="17"/>
    </row>
    <row r="124" spans="2:8" x14ac:dyDescent="0.25">
      <c r="B124" s="15">
        <v>382</v>
      </c>
      <c r="C124" s="38" t="str">
        <f>VLOOKUP(B124,'BASE DE DATOS '!$B$5:$F$366,2,0)</f>
        <v>Conductor 4-1x10mm2 - RZ1-K</v>
      </c>
      <c r="D124" s="15" t="str">
        <f>VLOOKUP(B124,'BASE DE DATOS '!$B$5:$F$366,3,0)</f>
        <v>ml</v>
      </c>
      <c r="E124" s="22">
        <f>VLOOKUP(B124,'BASE DE DATOS '!$B$5:$F$366,4,0)</f>
        <v>30</v>
      </c>
      <c r="F124" s="16">
        <f>VLOOKUP(B124,'BASE DE DATOS '!$B$5:$F$366,5,0)</f>
        <v>0</v>
      </c>
      <c r="G124" s="6">
        <f>E124*F124</f>
        <v>0</v>
      </c>
      <c r="H124" s="17"/>
    </row>
    <row r="125" spans="2:8" x14ac:dyDescent="0.25">
      <c r="B125" s="15">
        <v>383</v>
      </c>
      <c r="C125" s="38" t="str">
        <f>VLOOKUP(B125,'BASE DE DATOS '!$B$5:$F$366,2,0)</f>
        <v>Aterramiento de Racks, Conductor 3-1x16mm2 - NH-80</v>
      </c>
      <c r="D125" s="15" t="str">
        <f>VLOOKUP(B125,'BASE DE DATOS '!$B$5:$F$366,3,0)</f>
        <v>ml</v>
      </c>
      <c r="E125" s="22">
        <f>VLOOKUP(B125,'BASE DE DATOS '!$B$5:$F$366,4,0)</f>
        <v>30</v>
      </c>
      <c r="F125" s="16">
        <f>VLOOKUP(B125,'BASE DE DATOS '!$B$5:$F$366,5,0)</f>
        <v>0</v>
      </c>
      <c r="G125" s="6">
        <f>E125*F125</f>
        <v>0</v>
      </c>
      <c r="H125" s="17"/>
    </row>
    <row r="126" spans="2:8" x14ac:dyDescent="0.25">
      <c r="B126" s="15">
        <v>384</v>
      </c>
      <c r="C126" s="38" t="str">
        <f>VLOOKUP(B126,'BASE DE DATOS '!$B$5:$F$366,2,0)</f>
        <v>Tuberia metalica flexible y accesorios</v>
      </c>
      <c r="D126" s="15" t="str">
        <f>VLOOKUP(B126,'BASE DE DATOS '!$B$5:$F$366,3,0)</f>
        <v>GLB</v>
      </c>
      <c r="E126" s="22">
        <f>VLOOKUP(B126,'BASE DE DATOS '!$B$5:$F$366,4,0)</f>
        <v>1</v>
      </c>
      <c r="F126" s="16">
        <f>VLOOKUP(B126,'BASE DE DATOS '!$B$5:$F$366,5,0)</f>
        <v>0</v>
      </c>
      <c r="G126" s="6">
        <f>E126*F126</f>
        <v>0</v>
      </c>
      <c r="H126" s="6">
        <f>SUM(G122:G126)</f>
        <v>0</v>
      </c>
    </row>
    <row r="128" spans="2:8" x14ac:dyDescent="0.25">
      <c r="B128" s="114" t="s">
        <v>61</v>
      </c>
      <c r="C128" s="114"/>
      <c r="D128" s="114"/>
      <c r="E128" s="114"/>
      <c r="F128" s="114"/>
      <c r="G128" s="114"/>
      <c r="H128" s="114"/>
    </row>
    <row r="129" spans="2:8" x14ac:dyDescent="0.25">
      <c r="B129" s="3" t="s">
        <v>8</v>
      </c>
      <c r="C129" s="37" t="s">
        <v>29</v>
      </c>
      <c r="D129" s="3" t="s">
        <v>10</v>
      </c>
      <c r="E129" s="3" t="s">
        <v>11</v>
      </c>
      <c r="F129" s="3" t="s">
        <v>30</v>
      </c>
      <c r="G129" s="3" t="s">
        <v>12</v>
      </c>
      <c r="H129" s="3" t="s">
        <v>13</v>
      </c>
    </row>
    <row r="130" spans="2:8" ht="30" x14ac:dyDescent="0.25">
      <c r="B130" s="15">
        <v>385</v>
      </c>
      <c r="C130" s="40" t="str">
        <f>DGET('BASE DE DATOS '!$B$5:$E$366,'BASE DE DATOS '!$C$5,B129:B130)</f>
        <v>Servicio de instalación  Cableado de Tablero estabilizado a PDU</v>
      </c>
      <c r="D130" s="15" t="str">
        <f>DGET('BASE DE DATOS '!$B$5:$E$366,'BASE DE DATOS '!$D$5,B129:B130)</f>
        <v>GLB</v>
      </c>
      <c r="E130" s="22">
        <f>DGET('BASE DE DATOS '!$B$5:$E$366,'BASE DE DATOS '!$E$5,B129:B130)</f>
        <v>1</v>
      </c>
      <c r="F130" s="16">
        <f>DGET('BASE DE DATOS '!$B$5:$F$366,'BASE DE DATOS '!$F$5,B129:B130)</f>
        <v>0</v>
      </c>
      <c r="G130" s="16">
        <f>E130*F130</f>
        <v>0</v>
      </c>
      <c r="H130" s="6">
        <f>SUM(G129:G130)</f>
        <v>0</v>
      </c>
    </row>
    <row r="132" spans="2:8" ht="15.75" thickBot="1" x14ac:dyDescent="0.3"/>
    <row r="133" spans="2:8" x14ac:dyDescent="0.25">
      <c r="B133" s="20" t="s">
        <v>8</v>
      </c>
      <c r="C133" s="34" t="s">
        <v>9</v>
      </c>
      <c r="D133" s="20" t="s">
        <v>10</v>
      </c>
      <c r="E133" s="20" t="s">
        <v>56</v>
      </c>
      <c r="F133" s="108" t="s">
        <v>57</v>
      </c>
      <c r="G133" s="108"/>
      <c r="H133" s="108"/>
    </row>
    <row r="134" spans="2:8" ht="30" x14ac:dyDescent="0.25">
      <c r="B134" s="1" t="s">
        <v>41</v>
      </c>
      <c r="C134" s="39" t="s">
        <v>86</v>
      </c>
      <c r="D134" s="1" t="s">
        <v>59</v>
      </c>
      <c r="E134" s="1">
        <v>1</v>
      </c>
      <c r="G134" s="1"/>
      <c r="H134" s="30">
        <f>H145+H149</f>
        <v>0</v>
      </c>
    </row>
    <row r="135" spans="2:8" x14ac:dyDescent="0.25">
      <c r="B135" s="19">
        <v>31</v>
      </c>
      <c r="C135" s="36"/>
      <c r="D135" s="19"/>
      <c r="E135" s="18"/>
      <c r="F135" s="18"/>
      <c r="G135" s="18"/>
      <c r="H135" s="18"/>
    </row>
    <row r="136" spans="2:8" x14ac:dyDescent="0.25">
      <c r="B136" s="114" t="s">
        <v>60</v>
      </c>
      <c r="C136" s="114"/>
      <c r="D136" s="114"/>
      <c r="E136" s="114"/>
      <c r="F136" s="114"/>
      <c r="G136" s="114"/>
      <c r="H136" s="114"/>
    </row>
    <row r="137" spans="2:8" x14ac:dyDescent="0.25">
      <c r="B137" s="3" t="s">
        <v>8</v>
      </c>
      <c r="C137" s="37" t="s">
        <v>29</v>
      </c>
      <c r="D137" s="3" t="s">
        <v>10</v>
      </c>
      <c r="E137" s="3" t="s">
        <v>11</v>
      </c>
      <c r="F137" s="3" t="s">
        <v>30</v>
      </c>
      <c r="G137" s="3" t="s">
        <v>12</v>
      </c>
      <c r="H137" s="3" t="s">
        <v>13</v>
      </c>
    </row>
    <row r="138" spans="2:8" x14ac:dyDescent="0.25">
      <c r="B138" s="15">
        <v>391</v>
      </c>
      <c r="C138" s="38" t="str">
        <f>DGET('BASE DE DATOS '!$B$5:$E$366,'BASE DE DATOS '!$C$73,B137:B138)</f>
        <v>Tablero de metalico.</v>
      </c>
      <c r="D138" s="15" t="str">
        <f>DGET('BASE DE DATOS '!$B$5:$E$366,'BASE DE DATOS '!$D$5,B137:B138)</f>
        <v>GLB</v>
      </c>
      <c r="E138" s="21">
        <f>DGET('BASE DE DATOS '!$B$5:$E$366,'BASE DE DATOS '!$E$5,B137:B138)</f>
        <v>1</v>
      </c>
      <c r="F138" s="16">
        <f>DGET('BASE DE DATOS '!$B$5:$F$366,'BASE DE DATOS '!$F$5,B137:B138)</f>
        <v>0</v>
      </c>
      <c r="G138" s="6">
        <f>E138*F138</f>
        <v>0</v>
      </c>
      <c r="H138" s="17"/>
    </row>
    <row r="139" spans="2:8" x14ac:dyDescent="0.25">
      <c r="B139" s="15">
        <v>392</v>
      </c>
      <c r="C139" s="38" t="str">
        <f>VLOOKUP(B139,'BASE DE DATOS '!$B$5:$F$366,2,0)</f>
        <v>Interruptor temomagnetico 3x125A - NSX160F -Schneider</v>
      </c>
      <c r="D139" s="15" t="str">
        <f>VLOOKUP(B139,'BASE DE DATOS '!$B$5:$F$366,3,0)</f>
        <v>Und</v>
      </c>
      <c r="E139" s="22">
        <f>VLOOKUP(B139,'BASE DE DATOS '!$B$5:$F$366,4,0)</f>
        <v>2</v>
      </c>
      <c r="F139" s="16">
        <f>VLOOKUP(B139,'BASE DE DATOS '!$B$5:$F$366,5,0)</f>
        <v>0</v>
      </c>
      <c r="G139" s="6">
        <f>E139*F139</f>
        <v>0</v>
      </c>
      <c r="H139" s="17"/>
    </row>
    <row r="140" spans="2:8" x14ac:dyDescent="0.25">
      <c r="B140" s="15">
        <v>393</v>
      </c>
      <c r="C140" s="38" t="str">
        <f>VLOOKUP(B140,'BASE DE DATOS '!$B$5:$F$366,2,0)</f>
        <v>Interruptor temomagnetico 3x80A - EZC100N -Schneider</v>
      </c>
      <c r="D140" s="15" t="str">
        <f>VLOOKUP(B140,'BASE DE DATOS '!$B$5:$F$366,3,0)</f>
        <v>Und</v>
      </c>
      <c r="E140" s="22">
        <f>VLOOKUP(B140,'BASE DE DATOS '!$B$5:$F$366,4,0)</f>
        <v>2</v>
      </c>
      <c r="F140" s="16">
        <f>VLOOKUP(B140,'BASE DE DATOS '!$B$5:$F$366,5,0)</f>
        <v>0</v>
      </c>
      <c r="G140" s="6">
        <f t="shared" ref="G140:G142" si="0">E140*F140</f>
        <v>0</v>
      </c>
      <c r="H140" s="17"/>
    </row>
    <row r="141" spans="2:8" x14ac:dyDescent="0.25">
      <c r="B141" s="15">
        <v>394</v>
      </c>
      <c r="C141" s="38" t="str">
        <f>VLOOKUP(B141,'BASE DE DATOS '!$B$5:$F$366,2,0)</f>
        <v>Interruptor temomagnetico 3x40A - EZC100N -Schneider</v>
      </c>
      <c r="D141" s="15" t="str">
        <f>VLOOKUP(B141,'BASE DE DATOS '!$B$5:$F$366,3,0)</f>
        <v>Und</v>
      </c>
      <c r="E141" s="22">
        <f>VLOOKUP(B141,'BASE DE DATOS '!$B$5:$F$366,4,0)</f>
        <v>2</v>
      </c>
      <c r="F141" s="16">
        <f>VLOOKUP(B141,'BASE DE DATOS '!$B$5:$F$366,5,0)</f>
        <v>0</v>
      </c>
      <c r="G141" s="6">
        <f t="shared" si="0"/>
        <v>0</v>
      </c>
      <c r="H141" s="17"/>
    </row>
    <row r="142" spans="2:8" x14ac:dyDescent="0.25">
      <c r="B142" s="15">
        <v>395</v>
      </c>
      <c r="C142" s="38" t="str">
        <f>VLOOKUP(B142,'BASE DE DATOS '!$B$5:$F$366,2,0)</f>
        <v>Interruptor temomagnetico 3x20A - EZC100N -Schneider</v>
      </c>
      <c r="D142" s="15" t="str">
        <f>VLOOKUP(B142,'BASE DE DATOS '!$B$5:$F$366,3,0)</f>
        <v>Und</v>
      </c>
      <c r="E142" s="22">
        <f>VLOOKUP(B142,'BASE DE DATOS '!$B$5:$F$366,4,0)</f>
        <v>1</v>
      </c>
      <c r="F142" s="16">
        <f>VLOOKUP(B142,'BASE DE DATOS '!$B$5:$F$366,5,0)</f>
        <v>0</v>
      </c>
      <c r="G142" s="6">
        <f t="shared" si="0"/>
        <v>0</v>
      </c>
      <c r="H142" s="17"/>
    </row>
    <row r="143" spans="2:8" x14ac:dyDescent="0.25">
      <c r="B143" s="15">
        <v>396</v>
      </c>
      <c r="C143" s="38" t="str">
        <f>VLOOKUP(B143,'BASE DE DATOS '!$B$5:$F$366,2,0)</f>
        <v>Interruptor temomagnetico 2x20A - IC60N -Schneider</v>
      </c>
      <c r="D143" s="15" t="str">
        <f>VLOOKUP(B143,'BASE DE DATOS '!$B$5:$F$366,3,0)</f>
        <v>Und</v>
      </c>
      <c r="E143" s="22">
        <f>VLOOKUP(B143,'BASE DE DATOS '!$B$5:$F$366,4,0)</f>
        <v>3</v>
      </c>
      <c r="F143" s="16">
        <f>VLOOKUP(B143,'BASE DE DATOS '!$B$5:$F$366,5,0)</f>
        <v>0</v>
      </c>
      <c r="G143" s="6">
        <f>E143*F143</f>
        <v>0</v>
      </c>
      <c r="H143" s="17"/>
    </row>
    <row r="144" spans="2:8" x14ac:dyDescent="0.25">
      <c r="B144" s="15">
        <v>397</v>
      </c>
      <c r="C144" s="38" t="str">
        <f>VLOOKUP(B144,'BASE DE DATOS '!$B$5:$F$366,2,0)</f>
        <v>Interruptor temomagnetico 2x16A - IC60N -Schneider</v>
      </c>
      <c r="D144" s="15" t="str">
        <f>VLOOKUP(B144,'BASE DE DATOS '!$B$5:$F$366,3,0)</f>
        <v>Und</v>
      </c>
      <c r="E144" s="22">
        <f>VLOOKUP(B144,'BASE DE DATOS '!$B$5:$F$366,4,0)</f>
        <v>4</v>
      </c>
      <c r="F144" s="16">
        <f>VLOOKUP(B144,'BASE DE DATOS '!$B$5:$F$366,5,0)</f>
        <v>0</v>
      </c>
      <c r="G144" s="6">
        <f>E144*F144</f>
        <v>0</v>
      </c>
      <c r="H144" s="17"/>
    </row>
    <row r="145" spans="2:8" x14ac:dyDescent="0.25">
      <c r="B145" s="15">
        <v>398</v>
      </c>
      <c r="C145" s="38" t="str">
        <f>VLOOKUP(B145,'BASE DE DATOS '!$B$5:$F$366,2,0)</f>
        <v>Interruptor diferencial 2x25A, 30mA</v>
      </c>
      <c r="D145" s="15" t="str">
        <f>VLOOKUP(B145,'BASE DE DATOS '!$B$5:$F$366,3,0)</f>
        <v>Und</v>
      </c>
      <c r="E145" s="22">
        <f>VLOOKUP(B145,'BASE DE DATOS '!$B$5:$F$366,4,0)</f>
        <v>7</v>
      </c>
      <c r="F145" s="16">
        <f>VLOOKUP(B145,'BASE DE DATOS '!$B$5:$F$366,5,0)</f>
        <v>0</v>
      </c>
      <c r="G145" s="6">
        <f>E145*F145</f>
        <v>0</v>
      </c>
      <c r="H145" s="6">
        <f>SUM(G137:G145)</f>
        <v>0</v>
      </c>
    </row>
    <row r="147" spans="2:8" x14ac:dyDescent="0.25">
      <c r="B147" s="114" t="s">
        <v>61</v>
      </c>
      <c r="C147" s="114"/>
      <c r="D147" s="114"/>
      <c r="E147" s="114"/>
      <c r="F147" s="114"/>
      <c r="G147" s="114"/>
      <c r="H147" s="114"/>
    </row>
    <row r="148" spans="2:8" x14ac:dyDescent="0.25">
      <c r="B148" s="3" t="s">
        <v>8</v>
      </c>
      <c r="C148" s="37" t="s">
        <v>29</v>
      </c>
      <c r="D148" s="3" t="s">
        <v>10</v>
      </c>
      <c r="E148" s="3" t="s">
        <v>11</v>
      </c>
      <c r="F148" s="3" t="s">
        <v>30</v>
      </c>
      <c r="G148" s="3" t="s">
        <v>12</v>
      </c>
      <c r="H148" s="3" t="s">
        <v>13</v>
      </c>
    </row>
    <row r="149" spans="2:8" x14ac:dyDescent="0.25">
      <c r="B149" s="15">
        <v>399</v>
      </c>
      <c r="C149" s="40" t="str">
        <f>DGET('BASE DE DATOS '!$B$5:$E$366,'BASE DE DATOS '!$C$5,B148:B149)</f>
        <v>Servicio de instalación de tablero.Tablero General TG-01</v>
      </c>
      <c r="D149" s="15" t="str">
        <f>DGET('BASE DE DATOS '!$B$5:$E$366,'BASE DE DATOS '!$D$5,B148:B149)</f>
        <v>GLB</v>
      </c>
      <c r="E149" s="22">
        <f>DGET('BASE DE DATOS '!$B$5:$E$366,'BASE DE DATOS '!$E$5,B148:B149)</f>
        <v>1</v>
      </c>
      <c r="F149" s="16">
        <f>DGET('BASE DE DATOS '!$B$5:$F$366,'BASE DE DATOS '!$F$5,B148:B149)</f>
        <v>0</v>
      </c>
      <c r="G149" s="16">
        <f>E149*F149</f>
        <v>0</v>
      </c>
      <c r="H149" s="6">
        <f>SUM(G148:G149)</f>
        <v>0</v>
      </c>
    </row>
    <row r="151" spans="2:8" ht="15.75" thickBot="1" x14ac:dyDescent="0.3"/>
    <row r="152" spans="2:8" x14ac:dyDescent="0.25">
      <c r="B152" s="20" t="s">
        <v>8</v>
      </c>
      <c r="C152" s="34" t="s">
        <v>9</v>
      </c>
      <c r="D152" s="20" t="s">
        <v>10</v>
      </c>
      <c r="E152" s="20" t="s">
        <v>56</v>
      </c>
      <c r="F152" s="108" t="s">
        <v>57</v>
      </c>
      <c r="G152" s="108"/>
      <c r="H152" s="108"/>
    </row>
    <row r="153" spans="2:8" ht="30" x14ac:dyDescent="0.25">
      <c r="B153" s="1" t="s">
        <v>42</v>
      </c>
      <c r="C153" s="39" t="s">
        <v>87</v>
      </c>
      <c r="D153" s="1" t="s">
        <v>59</v>
      </c>
      <c r="E153" s="1">
        <v>1</v>
      </c>
      <c r="G153" s="1"/>
      <c r="H153" s="30">
        <f>H158+H162</f>
        <v>0</v>
      </c>
    </row>
    <row r="154" spans="2:8" x14ac:dyDescent="0.25">
      <c r="B154" s="19">
        <v>31</v>
      </c>
      <c r="C154" s="36"/>
      <c r="D154" s="19"/>
      <c r="E154" s="18"/>
      <c r="F154" s="18"/>
      <c r="G154" s="18"/>
      <c r="H154" s="18"/>
    </row>
    <row r="155" spans="2:8" x14ac:dyDescent="0.25">
      <c r="B155" s="114" t="s">
        <v>60</v>
      </c>
      <c r="C155" s="114"/>
      <c r="D155" s="114"/>
      <c r="E155" s="114"/>
      <c r="F155" s="114"/>
      <c r="G155" s="114"/>
      <c r="H155" s="114"/>
    </row>
    <row r="156" spans="2:8" x14ac:dyDescent="0.25">
      <c r="B156" s="3" t="s">
        <v>8</v>
      </c>
      <c r="C156" s="37" t="s">
        <v>29</v>
      </c>
      <c r="D156" s="3" t="s">
        <v>10</v>
      </c>
      <c r="E156" s="3" t="s">
        <v>11</v>
      </c>
      <c r="F156" s="3" t="s">
        <v>30</v>
      </c>
      <c r="G156" s="3" t="s">
        <v>12</v>
      </c>
      <c r="H156" s="3" t="s">
        <v>13</v>
      </c>
    </row>
    <row r="157" spans="2:8" x14ac:dyDescent="0.25">
      <c r="B157" s="15">
        <v>3101</v>
      </c>
      <c r="C157" s="38" t="str">
        <f>DGET('BASE DE DATOS '!$B$5:$E$366,'BASE DE DATOS '!$C$73,B156:B157)</f>
        <v>Tablero de metalico.</v>
      </c>
      <c r="D157" s="15" t="str">
        <f>DGET('BASE DE DATOS '!$B$5:$E$366,'BASE DE DATOS '!$D$5,B156:B157)</f>
        <v>GLB</v>
      </c>
      <c r="E157" s="21">
        <f>DGET('BASE DE DATOS '!$B$5:$E$366,'BASE DE DATOS '!$E$5,B156:B157)</f>
        <v>1</v>
      </c>
      <c r="F157" s="16">
        <f>DGET('BASE DE DATOS '!$B$5:$F$366,'BASE DE DATOS '!$F$5,B156:B157)</f>
        <v>0</v>
      </c>
      <c r="G157" s="6">
        <f>E157*F157</f>
        <v>0</v>
      </c>
      <c r="H157" s="17"/>
    </row>
    <row r="158" spans="2:8" x14ac:dyDescent="0.25">
      <c r="B158" s="15">
        <v>3102</v>
      </c>
      <c r="C158" s="38" t="str">
        <f>VLOOKUP(B158,'BASE DE DATOS '!$B$5:$F$366,2,0)</f>
        <v>Interruptor temomagnetico 3x400A - NSX400N -Schneider</v>
      </c>
      <c r="D158" s="15" t="str">
        <f>VLOOKUP(B158,'BASE DE DATOS '!$B$5:$F$366,3,0)</f>
        <v>Und</v>
      </c>
      <c r="E158" s="22">
        <f>VLOOKUP(B158,'BASE DE DATOS '!$B$5:$F$366,4,0)</f>
        <v>2</v>
      </c>
      <c r="F158" s="16">
        <f>VLOOKUP(B158,'BASE DE DATOS '!$B$5:$F$366,5,0)</f>
        <v>0</v>
      </c>
      <c r="G158" s="6">
        <f>E158*F158</f>
        <v>0</v>
      </c>
      <c r="H158" s="6">
        <f>SUM(G156:G158)</f>
        <v>0</v>
      </c>
    </row>
    <row r="160" spans="2:8" x14ac:dyDescent="0.25">
      <c r="B160" s="114" t="s">
        <v>61</v>
      </c>
      <c r="C160" s="114"/>
      <c r="D160" s="114"/>
      <c r="E160" s="114"/>
      <c r="F160" s="114"/>
      <c r="G160" s="114"/>
      <c r="H160" s="114"/>
    </row>
    <row r="161" spans="2:8" x14ac:dyDescent="0.25">
      <c r="B161" s="3" t="s">
        <v>8</v>
      </c>
      <c r="C161" s="37" t="s">
        <v>29</v>
      </c>
      <c r="D161" s="3" t="s">
        <v>10</v>
      </c>
      <c r="E161" s="3" t="s">
        <v>11</v>
      </c>
      <c r="F161" s="3" t="s">
        <v>30</v>
      </c>
      <c r="G161" s="3" t="s">
        <v>12</v>
      </c>
      <c r="H161" s="3" t="s">
        <v>13</v>
      </c>
    </row>
    <row r="162" spans="2:8" x14ac:dyDescent="0.25">
      <c r="B162" s="15">
        <v>3103</v>
      </c>
      <c r="C162" s="40" t="str">
        <f>DGET('BASE DE DATOS '!$B$5:$E$366,'BASE DE DATOS '!$C$5,B161:B162)</f>
        <v xml:space="preserve">Servicio de instalación de tablero de paso </v>
      </c>
      <c r="D162" s="15" t="str">
        <f>DGET('BASE DE DATOS '!$B$5:$E$366,'BASE DE DATOS '!$D$5,B161:B162)</f>
        <v>GLB</v>
      </c>
      <c r="E162" s="22">
        <f>DGET('BASE DE DATOS '!$B$5:$E$366,'BASE DE DATOS '!$E$5,B161:B162)</f>
        <v>1</v>
      </c>
      <c r="F162" s="16">
        <f>DGET('BASE DE DATOS '!$B$5:$F$366,'BASE DE DATOS '!$F$5,B161:B162)</f>
        <v>0</v>
      </c>
      <c r="G162" s="16">
        <f>E162*F162</f>
        <v>0</v>
      </c>
      <c r="H162" s="6">
        <f>SUM(G161:G162)</f>
        <v>0</v>
      </c>
    </row>
    <row r="164" spans="2:8" ht="15.75" thickBot="1" x14ac:dyDescent="0.3"/>
    <row r="165" spans="2:8" x14ac:dyDescent="0.25">
      <c r="B165" s="20" t="s">
        <v>8</v>
      </c>
      <c r="C165" s="34" t="s">
        <v>9</v>
      </c>
      <c r="D165" s="20" t="s">
        <v>10</v>
      </c>
      <c r="E165" s="20" t="s">
        <v>56</v>
      </c>
      <c r="F165" s="108" t="s">
        <v>57</v>
      </c>
      <c r="G165" s="108"/>
      <c r="H165" s="108"/>
    </row>
    <row r="166" spans="2:8" ht="15.75" x14ac:dyDescent="0.25">
      <c r="B166" s="1" t="s">
        <v>43</v>
      </c>
      <c r="C166" s="39" t="s">
        <v>88</v>
      </c>
      <c r="D166" s="1" t="s">
        <v>59</v>
      </c>
      <c r="E166" s="1">
        <v>1</v>
      </c>
      <c r="G166" s="1"/>
      <c r="H166" s="30">
        <f>H172+H176</f>
        <v>0</v>
      </c>
    </row>
    <row r="167" spans="2:8" x14ac:dyDescent="0.25">
      <c r="B167" s="19">
        <v>31</v>
      </c>
      <c r="C167" s="36"/>
      <c r="D167" s="19"/>
      <c r="E167" s="18"/>
      <c r="F167" s="18"/>
      <c r="G167" s="18"/>
      <c r="H167" s="18"/>
    </row>
    <row r="168" spans="2:8" x14ac:dyDescent="0.25">
      <c r="B168" s="114" t="s">
        <v>60</v>
      </c>
      <c r="C168" s="114"/>
      <c r="D168" s="114"/>
      <c r="E168" s="114"/>
      <c r="F168" s="114"/>
      <c r="G168" s="114"/>
      <c r="H168" s="114"/>
    </row>
    <row r="169" spans="2:8" x14ac:dyDescent="0.25">
      <c r="B169" s="3" t="s">
        <v>8</v>
      </c>
      <c r="C169" s="37" t="s">
        <v>29</v>
      </c>
      <c r="D169" s="3" t="s">
        <v>10</v>
      </c>
      <c r="E169" s="3" t="s">
        <v>11</v>
      </c>
      <c r="F169" s="3" t="s">
        <v>30</v>
      </c>
      <c r="G169" s="3" t="s">
        <v>12</v>
      </c>
      <c r="H169" s="3" t="s">
        <v>13</v>
      </c>
    </row>
    <row r="170" spans="2:8" x14ac:dyDescent="0.25">
      <c r="B170" s="15">
        <v>3111</v>
      </c>
      <c r="C170" s="38" t="str">
        <f>DGET('BASE DE DATOS '!$B$5:$E$366,'BASE DE DATOS '!$C$73,B169:B170)</f>
        <v>Tablero de metalico, fabricación nacional.</v>
      </c>
      <c r="D170" s="15" t="str">
        <f>DGET('BASE DE DATOS '!$B$5:$E$366,'BASE DE DATOS '!$D$5,B169:B170)</f>
        <v>GLB</v>
      </c>
      <c r="E170" s="21">
        <f>DGET('BASE DE DATOS '!$B$5:$E$366,'BASE DE DATOS '!$E$5,B169:B170)</f>
        <v>1</v>
      </c>
      <c r="F170" s="16">
        <f>DGET('BASE DE DATOS '!$B$5:$F$366,'BASE DE DATOS '!$F$5,B169:B170)</f>
        <v>0</v>
      </c>
      <c r="G170" s="6">
        <f>E170*F170</f>
        <v>0</v>
      </c>
      <c r="H170" s="17"/>
    </row>
    <row r="171" spans="2:8" x14ac:dyDescent="0.25">
      <c r="B171" s="15">
        <v>3112</v>
      </c>
      <c r="C171" s="38" t="str">
        <f>VLOOKUP(B171,'BASE DE DATOS '!$B$5:$F$366,2,0)</f>
        <v>Interruptor temomagnetico 3x125A - EZC100N -Schneider</v>
      </c>
      <c r="D171" s="15" t="str">
        <f>VLOOKUP(B171,'BASE DE DATOS '!$B$5:$F$366,3,0)</f>
        <v>Und</v>
      </c>
      <c r="E171" s="22">
        <f>VLOOKUP(B171,'BASE DE DATOS '!$B$5:$F$366,4,0)</f>
        <v>10</v>
      </c>
      <c r="F171" s="16">
        <f>VLOOKUP(B171,'BASE DE DATOS '!$B$5:$F$366,5,0)</f>
        <v>0</v>
      </c>
      <c r="G171" s="6">
        <f>E171*F171</f>
        <v>0</v>
      </c>
      <c r="H171" s="17"/>
    </row>
    <row r="172" spans="2:8" x14ac:dyDescent="0.25">
      <c r="B172" s="15">
        <v>3113</v>
      </c>
      <c r="C172" s="38" t="str">
        <f>VLOOKUP(B172,'BASE DE DATOS '!$B$5:$F$366,2,0)</f>
        <v>Interruptor temomagnetico 3x32A - IC60N -Schneider</v>
      </c>
      <c r="D172" s="15" t="str">
        <f>VLOOKUP(B172,'BASE DE DATOS '!$B$5:$F$366,3,0)</f>
        <v>Und</v>
      </c>
      <c r="E172" s="22">
        <f>VLOOKUP(B172,'BASE DE DATOS '!$B$5:$F$366,4,0)</f>
        <v>1</v>
      </c>
      <c r="F172" s="16">
        <f>VLOOKUP(B172,'BASE DE DATOS '!$B$5:$F$366,5,0)</f>
        <v>0</v>
      </c>
      <c r="G172" s="6">
        <f>E172*F172</f>
        <v>0</v>
      </c>
      <c r="H172" s="6">
        <f>SUM(G169:G172)</f>
        <v>0</v>
      </c>
    </row>
    <row r="174" spans="2:8" x14ac:dyDescent="0.25">
      <c r="B174" s="114" t="s">
        <v>61</v>
      </c>
      <c r="C174" s="114"/>
      <c r="D174" s="114"/>
      <c r="E174" s="114"/>
      <c r="F174" s="114"/>
      <c r="G174" s="114"/>
      <c r="H174" s="114"/>
    </row>
    <row r="175" spans="2:8" x14ac:dyDescent="0.25">
      <c r="B175" s="3" t="s">
        <v>8</v>
      </c>
      <c r="C175" s="37" t="s">
        <v>29</v>
      </c>
      <c r="D175" s="3" t="s">
        <v>10</v>
      </c>
      <c r="E175" s="3" t="s">
        <v>11</v>
      </c>
      <c r="F175" s="3" t="s">
        <v>30</v>
      </c>
      <c r="G175" s="3" t="s">
        <v>12</v>
      </c>
      <c r="H175" s="3" t="s">
        <v>13</v>
      </c>
    </row>
    <row r="176" spans="2:8" x14ac:dyDescent="0.25">
      <c r="B176" s="15">
        <v>3114</v>
      </c>
      <c r="C176" s="40" t="str">
        <f>DGET('BASE DE DATOS '!$B$5:$E$366,'BASE DE DATOS '!$C$5,B175:B176)</f>
        <v xml:space="preserve">Servicio de instalación de tablero. Tablero de maniobras </v>
      </c>
      <c r="D176" s="15" t="str">
        <f>DGET('BASE DE DATOS '!$B$5:$E$366,'BASE DE DATOS '!$D$5,B175:B176)</f>
        <v>GLB</v>
      </c>
      <c r="E176" s="22">
        <f>DGET('BASE DE DATOS '!$B$5:$E$366,'BASE DE DATOS '!$E$5,B175:B176)</f>
        <v>1</v>
      </c>
      <c r="F176" s="16">
        <f>DGET('BASE DE DATOS '!$B$5:$F$366,'BASE DE DATOS '!$F$5,B175:B176)</f>
        <v>0</v>
      </c>
      <c r="G176" s="16">
        <f>E176*F176</f>
        <v>0</v>
      </c>
      <c r="H176" s="6">
        <f>SUM(G175:G176)</f>
        <v>0</v>
      </c>
    </row>
    <row r="178" spans="2:8" ht="15.75" thickBot="1" x14ac:dyDescent="0.3"/>
    <row r="179" spans="2:8" x14ac:dyDescent="0.25">
      <c r="B179" s="20" t="s">
        <v>8</v>
      </c>
      <c r="C179" s="34" t="s">
        <v>9</v>
      </c>
      <c r="D179" s="20" t="s">
        <v>10</v>
      </c>
      <c r="E179" s="20" t="s">
        <v>56</v>
      </c>
      <c r="F179" s="108" t="s">
        <v>57</v>
      </c>
      <c r="G179" s="108"/>
      <c r="H179" s="108"/>
    </row>
    <row r="180" spans="2:8" ht="15.75" x14ac:dyDescent="0.25">
      <c r="B180" s="1" t="s">
        <v>44</v>
      </c>
      <c r="C180" s="39" t="s">
        <v>89</v>
      </c>
      <c r="D180" s="1" t="s">
        <v>59</v>
      </c>
      <c r="E180" s="1">
        <v>1</v>
      </c>
      <c r="G180" s="1"/>
      <c r="H180" s="30">
        <f>H189+H193</f>
        <v>0</v>
      </c>
    </row>
    <row r="181" spans="2:8" x14ac:dyDescent="0.25">
      <c r="B181" s="19">
        <v>31</v>
      </c>
      <c r="C181" s="36"/>
      <c r="D181" s="19"/>
      <c r="E181" s="18"/>
      <c r="F181" s="18"/>
      <c r="G181" s="18"/>
      <c r="H181" s="18"/>
    </row>
    <row r="182" spans="2:8" x14ac:dyDescent="0.25">
      <c r="B182" s="114" t="s">
        <v>60</v>
      </c>
      <c r="C182" s="114"/>
      <c r="D182" s="114"/>
      <c r="E182" s="114"/>
      <c r="F182" s="114"/>
      <c r="G182" s="114"/>
      <c r="H182" s="114"/>
    </row>
    <row r="183" spans="2:8" x14ac:dyDescent="0.25">
      <c r="B183" s="3" t="s">
        <v>8</v>
      </c>
      <c r="C183" s="37" t="s">
        <v>29</v>
      </c>
      <c r="D183" s="3" t="s">
        <v>10</v>
      </c>
      <c r="E183" s="3" t="s">
        <v>11</v>
      </c>
      <c r="F183" s="3" t="s">
        <v>30</v>
      </c>
      <c r="G183" s="3" t="s">
        <v>12</v>
      </c>
      <c r="H183" s="3" t="s">
        <v>13</v>
      </c>
    </row>
    <row r="184" spans="2:8" x14ac:dyDescent="0.25">
      <c r="B184" s="15">
        <v>3121</v>
      </c>
      <c r="C184" s="38" t="str">
        <f>DGET('BASE DE DATOS '!$B$5:$E$366,'BASE DE DATOS '!$C$73,B183:B184)</f>
        <v>Tablero de metalico.</v>
      </c>
      <c r="D184" s="15" t="str">
        <f>DGET('BASE DE DATOS '!$B$5:$E$366,'BASE DE DATOS '!$D$5,B183:B184)</f>
        <v>GLB</v>
      </c>
      <c r="E184" s="21">
        <f>DGET('BASE DE DATOS '!$B$5:$E$366,'BASE DE DATOS '!$E$5,B183:B184)</f>
        <v>1</v>
      </c>
      <c r="F184" s="16">
        <f>DGET('BASE DE DATOS '!$B$5:$F$366,'BASE DE DATOS '!$F$5,B183:B184)</f>
        <v>0</v>
      </c>
      <c r="G184" s="6">
        <f>E184*F184</f>
        <v>0</v>
      </c>
      <c r="H184" s="17"/>
    </row>
    <row r="185" spans="2:8" x14ac:dyDescent="0.25">
      <c r="B185" s="15">
        <v>3122</v>
      </c>
      <c r="C185" s="38" t="str">
        <f>VLOOKUP(B185,'BASE DE DATOS '!$B$5:$F$366,2,0)</f>
        <v>Interruptor termomagnetico 2x63A - IC60N -Schneider</v>
      </c>
      <c r="D185" s="15" t="str">
        <f>VLOOKUP(B185,'BASE DE DATOS '!$B$5:$F$366,3,0)</f>
        <v>Und</v>
      </c>
      <c r="E185" s="22">
        <f>VLOOKUP(B185,'BASE DE DATOS '!$B$5:$F$366,4,0)</f>
        <v>1</v>
      </c>
      <c r="F185" s="16">
        <f>VLOOKUP(B185,'BASE DE DATOS '!$B$5:$F$366,5,0)</f>
        <v>0</v>
      </c>
      <c r="G185" s="6">
        <f t="shared" ref="G185:G187" si="1">E185*F185</f>
        <v>0</v>
      </c>
      <c r="H185" s="17"/>
    </row>
    <row r="186" spans="2:8" x14ac:dyDescent="0.25">
      <c r="B186" s="15">
        <v>3123</v>
      </c>
      <c r="C186" s="38" t="str">
        <f>VLOOKUP(B186,'BASE DE DATOS '!$B$5:$F$366,2,0)</f>
        <v>Interruptor termomagnetico 2x20A - IC60N -Schneider</v>
      </c>
      <c r="D186" s="15" t="str">
        <f>VLOOKUP(B186,'BASE DE DATOS '!$B$5:$F$366,3,0)</f>
        <v>Und</v>
      </c>
      <c r="E186" s="22">
        <f>VLOOKUP(B186,'BASE DE DATOS '!$B$5:$F$366,4,0)</f>
        <v>9</v>
      </c>
      <c r="F186" s="16">
        <f>VLOOKUP(B186,'BASE DE DATOS '!$B$5:$F$366,5,0)</f>
        <v>0</v>
      </c>
      <c r="G186" s="6">
        <f t="shared" si="1"/>
        <v>0</v>
      </c>
      <c r="H186" s="17"/>
    </row>
    <row r="187" spans="2:8" x14ac:dyDescent="0.25">
      <c r="B187" s="15">
        <v>3124</v>
      </c>
      <c r="C187" s="38" t="str">
        <f>VLOOKUP(B187,'BASE DE DATOS '!$B$5:$F$366,2,0)</f>
        <v>Interruptor termomagnetico 2x10A - IC60N -Schneider</v>
      </c>
      <c r="D187" s="15" t="str">
        <f>VLOOKUP(B187,'BASE DE DATOS '!$B$5:$F$366,3,0)</f>
        <v>Und</v>
      </c>
      <c r="E187" s="22">
        <f>VLOOKUP(B187,'BASE DE DATOS '!$B$5:$F$366,4,0)</f>
        <v>2</v>
      </c>
      <c r="F187" s="16">
        <f>VLOOKUP(B187,'BASE DE DATOS '!$B$5:$F$366,5,0)</f>
        <v>0</v>
      </c>
      <c r="G187" s="6">
        <f t="shared" si="1"/>
        <v>0</v>
      </c>
      <c r="H187" s="17"/>
    </row>
    <row r="188" spans="2:8" x14ac:dyDescent="0.25">
      <c r="B188" s="15">
        <v>3125</v>
      </c>
      <c r="C188" s="38" t="str">
        <f>VLOOKUP(B188,'BASE DE DATOS '!$B$5:$F$366,2,0)</f>
        <v>Interruptor diferencial 2x63A, 300mA</v>
      </c>
      <c r="D188" s="15" t="str">
        <f>VLOOKUP(B188,'BASE DE DATOS '!$B$5:$F$366,3,0)</f>
        <v>Und</v>
      </c>
      <c r="E188" s="22">
        <f>VLOOKUP(B188,'BASE DE DATOS '!$B$5:$F$366,4,0)</f>
        <v>1</v>
      </c>
      <c r="F188" s="16">
        <f>VLOOKUP(B188,'BASE DE DATOS '!$B$5:$F$366,5,0)</f>
        <v>0</v>
      </c>
      <c r="G188" s="6">
        <f>E188*F188</f>
        <v>0</v>
      </c>
      <c r="H188" s="17"/>
    </row>
    <row r="189" spans="2:8" x14ac:dyDescent="0.25">
      <c r="B189" s="15">
        <v>3126</v>
      </c>
      <c r="C189" s="38" t="str">
        <f>VLOOKUP(B189,'BASE DE DATOS '!$B$5:$F$366,2,0)</f>
        <v>Interruptor diferencial 2x25A, 30mA</v>
      </c>
      <c r="D189" s="15" t="str">
        <f>VLOOKUP(B189,'BASE DE DATOS '!$B$5:$F$366,3,0)</f>
        <v>Und</v>
      </c>
      <c r="E189" s="22">
        <f>VLOOKUP(B189,'BASE DE DATOS '!$B$5:$F$366,4,0)</f>
        <v>11</v>
      </c>
      <c r="F189" s="16">
        <f>VLOOKUP(B189,'BASE DE DATOS '!$B$5:$F$366,5,0)</f>
        <v>0</v>
      </c>
      <c r="G189" s="6">
        <f>E189*F189</f>
        <v>0</v>
      </c>
      <c r="H189" s="6">
        <f>SUM(G183:G189)</f>
        <v>0</v>
      </c>
    </row>
    <row r="191" spans="2:8" x14ac:dyDescent="0.25">
      <c r="B191" s="114" t="s">
        <v>61</v>
      </c>
      <c r="C191" s="114"/>
      <c r="D191" s="114"/>
      <c r="E191" s="114"/>
      <c r="F191" s="114"/>
      <c r="G191" s="114"/>
      <c r="H191" s="114"/>
    </row>
    <row r="192" spans="2:8" x14ac:dyDescent="0.25">
      <c r="B192" s="3" t="s">
        <v>8</v>
      </c>
      <c r="C192" s="37" t="s">
        <v>29</v>
      </c>
      <c r="D192" s="3" t="s">
        <v>10</v>
      </c>
      <c r="E192" s="3" t="s">
        <v>11</v>
      </c>
      <c r="F192" s="3" t="s">
        <v>30</v>
      </c>
      <c r="G192" s="3" t="s">
        <v>12</v>
      </c>
      <c r="H192" s="3" t="s">
        <v>13</v>
      </c>
    </row>
    <row r="193" spans="2:8" x14ac:dyDescent="0.25">
      <c r="B193" s="15">
        <v>3127</v>
      </c>
      <c r="C193" s="40" t="str">
        <f>DGET('BASE DE DATOS '!$B$5:$E$366,'BASE DE DATOS '!$C$5,B192:B193)</f>
        <v>Servicio de instalación de tablero  estabilizado TDE-A</v>
      </c>
      <c r="D193" s="15" t="str">
        <f>DGET('BASE DE DATOS '!$B$5:$E$366,'BASE DE DATOS '!$D$5,B192:B193)</f>
        <v>GLB</v>
      </c>
      <c r="E193" s="22">
        <f>DGET('BASE DE DATOS '!$B$5:$E$366,'BASE DE DATOS '!$E$5,B192:B193)</f>
        <v>1</v>
      </c>
      <c r="F193" s="16">
        <f>DGET('BASE DE DATOS '!$B$5:$F$366,'BASE DE DATOS '!$F$5,B192:B193)</f>
        <v>0</v>
      </c>
      <c r="G193" s="16">
        <f>E193*F193</f>
        <v>0</v>
      </c>
      <c r="H193" s="6">
        <f>SUM(G192:G193)</f>
        <v>0</v>
      </c>
    </row>
    <row r="195" spans="2:8" ht="15.75" thickBot="1" x14ac:dyDescent="0.3"/>
    <row r="196" spans="2:8" x14ac:dyDescent="0.25">
      <c r="B196" s="20" t="s">
        <v>8</v>
      </c>
      <c r="C196" s="34" t="s">
        <v>9</v>
      </c>
      <c r="D196" s="20" t="s">
        <v>10</v>
      </c>
      <c r="E196" s="20" t="s">
        <v>56</v>
      </c>
      <c r="F196" s="108" t="s">
        <v>57</v>
      </c>
      <c r="G196" s="108"/>
      <c r="H196" s="108"/>
    </row>
    <row r="197" spans="2:8" ht="15.75" x14ac:dyDescent="0.25">
      <c r="B197" s="1" t="s">
        <v>45</v>
      </c>
      <c r="C197" s="39" t="s">
        <v>90</v>
      </c>
      <c r="D197" s="1" t="s">
        <v>59</v>
      </c>
      <c r="E197" s="1">
        <v>1</v>
      </c>
      <c r="G197" s="1"/>
      <c r="H197" s="30">
        <f>H206+H210</f>
        <v>0</v>
      </c>
    </row>
    <row r="198" spans="2:8" x14ac:dyDescent="0.25">
      <c r="B198" s="19">
        <v>31</v>
      </c>
      <c r="C198" s="36"/>
      <c r="D198" s="19"/>
      <c r="E198" s="18"/>
      <c r="F198" s="18"/>
      <c r="G198" s="18"/>
      <c r="H198" s="18"/>
    </row>
    <row r="199" spans="2:8" x14ac:dyDescent="0.25">
      <c r="B199" s="114" t="s">
        <v>60</v>
      </c>
      <c r="C199" s="114"/>
      <c r="D199" s="114"/>
      <c r="E199" s="114"/>
      <c r="F199" s="114"/>
      <c r="G199" s="114"/>
      <c r="H199" s="114"/>
    </row>
    <row r="200" spans="2:8" x14ac:dyDescent="0.25">
      <c r="B200" s="3" t="s">
        <v>8</v>
      </c>
      <c r="C200" s="37" t="s">
        <v>29</v>
      </c>
      <c r="D200" s="3" t="s">
        <v>10</v>
      </c>
      <c r="E200" s="3" t="s">
        <v>11</v>
      </c>
      <c r="F200" s="3" t="s">
        <v>30</v>
      </c>
      <c r="G200" s="3" t="s">
        <v>12</v>
      </c>
      <c r="H200" s="3" t="s">
        <v>13</v>
      </c>
    </row>
    <row r="201" spans="2:8" x14ac:dyDescent="0.25">
      <c r="B201" s="15">
        <v>3131</v>
      </c>
      <c r="C201" s="38" t="str">
        <f>DGET('BASE DE DATOS '!$B$5:$E$366,'BASE DE DATOS '!$C$73,B200:B201)</f>
        <v>Tablero de metalico.</v>
      </c>
      <c r="D201" s="15" t="str">
        <f>DGET('BASE DE DATOS '!$B$5:$E$366,'BASE DE DATOS '!$D$5,B200:B201)</f>
        <v>GLB</v>
      </c>
      <c r="E201" s="21">
        <f>DGET('BASE DE DATOS '!$B$5:$E$366,'BASE DE DATOS '!$E$5,B200:B201)</f>
        <v>1</v>
      </c>
      <c r="F201" s="16">
        <f>DGET('BASE DE DATOS '!$B$5:$F$366,'BASE DE DATOS '!$F$5,B200:B201)</f>
        <v>0</v>
      </c>
      <c r="G201" s="6">
        <f>E201*F201</f>
        <v>0</v>
      </c>
      <c r="H201" s="17"/>
    </row>
    <row r="202" spans="2:8" x14ac:dyDescent="0.25">
      <c r="B202" s="15">
        <v>3132</v>
      </c>
      <c r="C202" s="38" t="str">
        <f>VLOOKUP(B202,'BASE DE DATOS '!$B$5:$F$366,2,0)</f>
        <v>Interruptor temomagnetico 2x63A - IC60N -Schneider</v>
      </c>
      <c r="D202" s="15" t="str">
        <f>VLOOKUP(B202,'BASE DE DATOS '!$B$5:$F$366,3,0)</f>
        <v>Und</v>
      </c>
      <c r="E202" s="22">
        <f>VLOOKUP(B202,'BASE DE DATOS '!$B$5:$F$366,4,0)</f>
        <v>1</v>
      </c>
      <c r="F202" s="16">
        <f>VLOOKUP(B202,'BASE DE DATOS '!$B$5:$F$366,5,0)</f>
        <v>0</v>
      </c>
      <c r="G202" s="6">
        <f t="shared" ref="G202:G204" si="2">E202*F202</f>
        <v>0</v>
      </c>
      <c r="H202" s="17"/>
    </row>
    <row r="203" spans="2:8" x14ac:dyDescent="0.25">
      <c r="B203" s="15">
        <v>3123</v>
      </c>
      <c r="C203" s="38" t="str">
        <f>VLOOKUP(B203,'BASE DE DATOS '!$B$5:$F$366,2,0)</f>
        <v>Interruptor termomagnetico 2x20A - IC60N -Schneider</v>
      </c>
      <c r="D203" s="15" t="str">
        <f>VLOOKUP(B203,'BASE DE DATOS '!$B$5:$F$366,3,0)</f>
        <v>Und</v>
      </c>
      <c r="E203" s="22">
        <f>VLOOKUP(B203,'BASE DE DATOS '!$B$5:$F$366,4,0)</f>
        <v>9</v>
      </c>
      <c r="F203" s="16">
        <f>VLOOKUP(B203,'BASE DE DATOS '!$B$5:$F$366,5,0)</f>
        <v>0</v>
      </c>
      <c r="G203" s="6">
        <f t="shared" si="2"/>
        <v>0</v>
      </c>
      <c r="H203" s="17"/>
    </row>
    <row r="204" spans="2:8" x14ac:dyDescent="0.25">
      <c r="B204" s="15">
        <v>3134</v>
      </c>
      <c r="C204" s="38" t="str">
        <f>VLOOKUP(B204,'BASE DE DATOS '!$B$5:$F$366,2,0)</f>
        <v>Interruptor temomagnetico 2x10A - IC60N -Schneider</v>
      </c>
      <c r="D204" s="15" t="str">
        <f>VLOOKUP(B204,'BASE DE DATOS '!$B$5:$F$366,3,0)</f>
        <v>Und</v>
      </c>
      <c r="E204" s="22">
        <f>VLOOKUP(B204,'BASE DE DATOS '!$B$5:$F$366,4,0)</f>
        <v>2</v>
      </c>
      <c r="F204" s="16">
        <f>VLOOKUP(B204,'BASE DE DATOS '!$B$5:$F$366,5,0)</f>
        <v>0</v>
      </c>
      <c r="G204" s="6">
        <f t="shared" si="2"/>
        <v>0</v>
      </c>
      <c r="H204" s="17"/>
    </row>
    <row r="205" spans="2:8" x14ac:dyDescent="0.25">
      <c r="B205" s="15">
        <v>3135</v>
      </c>
      <c r="C205" s="38" t="str">
        <f>VLOOKUP(B205,'BASE DE DATOS '!$B$5:$F$366,2,0)</f>
        <v>Interruptor diferencial 2x63A, 300mA</v>
      </c>
      <c r="D205" s="15" t="str">
        <f>VLOOKUP(B205,'BASE DE DATOS '!$B$5:$F$366,3,0)</f>
        <v>Und</v>
      </c>
      <c r="E205" s="22">
        <f>VLOOKUP(B205,'BASE DE DATOS '!$B$5:$F$366,4,0)</f>
        <v>1</v>
      </c>
      <c r="F205" s="16">
        <f>VLOOKUP(B205,'BASE DE DATOS '!$B$5:$F$366,5,0)</f>
        <v>0</v>
      </c>
      <c r="G205" s="6">
        <f>E205*F205</f>
        <v>0</v>
      </c>
      <c r="H205" s="17"/>
    </row>
    <row r="206" spans="2:8" x14ac:dyDescent="0.25">
      <c r="B206" s="15">
        <v>3136</v>
      </c>
      <c r="C206" s="38" t="str">
        <f>VLOOKUP(B206,'BASE DE DATOS '!$B$5:$F$366,2,0)</f>
        <v>Interruptor diferencial 2x25A, 30mA</v>
      </c>
      <c r="D206" s="15" t="str">
        <f>VLOOKUP(B206,'BASE DE DATOS '!$B$5:$F$366,3,0)</f>
        <v>Und</v>
      </c>
      <c r="E206" s="22">
        <f>VLOOKUP(B206,'BASE DE DATOS '!$B$5:$F$366,4,0)</f>
        <v>8</v>
      </c>
      <c r="F206" s="16">
        <f>VLOOKUP(B206,'BASE DE DATOS '!$B$5:$F$366,5,0)</f>
        <v>0</v>
      </c>
      <c r="G206" s="6">
        <f>E206*F206</f>
        <v>0</v>
      </c>
      <c r="H206" s="6">
        <f>SUM(G200:G206)</f>
        <v>0</v>
      </c>
    </row>
    <row r="208" spans="2:8" x14ac:dyDescent="0.25">
      <c r="B208" s="114" t="s">
        <v>61</v>
      </c>
      <c r="C208" s="114"/>
      <c r="D208" s="114"/>
      <c r="E208" s="114"/>
      <c r="F208" s="114"/>
      <c r="G208" s="114"/>
      <c r="H208" s="114"/>
    </row>
    <row r="209" spans="2:8" x14ac:dyDescent="0.25">
      <c r="B209" s="3" t="s">
        <v>8</v>
      </c>
      <c r="C209" s="37" t="s">
        <v>29</v>
      </c>
      <c r="D209" s="3" t="s">
        <v>10</v>
      </c>
      <c r="E209" s="3" t="s">
        <v>11</v>
      </c>
      <c r="F209" s="3" t="s">
        <v>30</v>
      </c>
      <c r="G209" s="3" t="s">
        <v>12</v>
      </c>
      <c r="H209" s="3" t="s">
        <v>13</v>
      </c>
    </row>
    <row r="210" spans="2:8" ht="20.25" customHeight="1" x14ac:dyDescent="0.25">
      <c r="B210" s="15">
        <v>3137</v>
      </c>
      <c r="C210" s="40" t="str">
        <f>DGET('BASE DE DATOS '!$B$5:$E$366,'BASE DE DATOS '!$C$5,B209:B210)</f>
        <v>Servicio de instalación de tablero estabilizado TDE-B</v>
      </c>
      <c r="D210" s="15" t="str">
        <f>DGET('BASE DE DATOS '!$B$5:$E$366,'BASE DE DATOS '!$D$5,B209:B210)</f>
        <v>GLB</v>
      </c>
      <c r="E210" s="22">
        <f>DGET('BASE DE DATOS '!$B$5:$E$366,'BASE DE DATOS '!$E$5,B209:B210)</f>
        <v>1</v>
      </c>
      <c r="F210" s="16">
        <f>DGET('BASE DE DATOS '!$B$5:$F$366,'BASE DE DATOS '!$F$5,B209:B210)</f>
        <v>0</v>
      </c>
      <c r="G210" s="16">
        <f>E210*F210</f>
        <v>0</v>
      </c>
      <c r="H210" s="6">
        <f>SUM(G209:G210)</f>
        <v>0</v>
      </c>
    </row>
    <row r="212" spans="2:8" ht="15.75" thickBot="1" x14ac:dyDescent="0.3"/>
    <row r="213" spans="2:8" x14ac:dyDescent="0.25">
      <c r="B213" s="20" t="s">
        <v>8</v>
      </c>
      <c r="C213" s="34" t="s">
        <v>9</v>
      </c>
      <c r="D213" s="20" t="s">
        <v>10</v>
      </c>
      <c r="E213" s="20" t="s">
        <v>56</v>
      </c>
      <c r="F213" s="108" t="s">
        <v>57</v>
      </c>
      <c r="G213" s="108"/>
      <c r="H213" s="108"/>
    </row>
    <row r="214" spans="2:8" ht="45" x14ac:dyDescent="0.25">
      <c r="B214" s="1" t="s">
        <v>46</v>
      </c>
      <c r="C214" s="39" t="s">
        <v>91</v>
      </c>
      <c r="D214" s="1" t="s">
        <v>59</v>
      </c>
      <c r="E214" s="1">
        <v>1</v>
      </c>
      <c r="G214" s="1"/>
      <c r="H214" s="30">
        <f>H222</f>
        <v>0</v>
      </c>
    </row>
    <row r="215" spans="2:8" x14ac:dyDescent="0.25">
      <c r="B215" s="19">
        <v>31</v>
      </c>
      <c r="C215" s="36"/>
      <c r="D215" s="19"/>
      <c r="E215" s="18"/>
      <c r="F215" s="18"/>
      <c r="G215" s="18"/>
      <c r="H215" s="18"/>
    </row>
    <row r="216" spans="2:8" x14ac:dyDescent="0.25">
      <c r="B216" s="114" t="s">
        <v>61</v>
      </c>
      <c r="C216" s="114"/>
      <c r="D216" s="114"/>
      <c r="E216" s="114"/>
      <c r="F216" s="114"/>
      <c r="G216" s="114"/>
      <c r="H216" s="114"/>
    </row>
    <row r="217" spans="2:8" x14ac:dyDescent="0.25">
      <c r="B217" s="3" t="s">
        <v>8</v>
      </c>
      <c r="C217" s="37" t="s">
        <v>29</v>
      </c>
      <c r="D217" s="3" t="s">
        <v>10</v>
      </c>
      <c r="E217" s="3" t="s">
        <v>11</v>
      </c>
      <c r="F217" s="3" t="s">
        <v>30</v>
      </c>
      <c r="G217" s="3" t="s">
        <v>12</v>
      </c>
      <c r="H217" s="3" t="s">
        <v>13</v>
      </c>
    </row>
    <row r="218" spans="2:8" x14ac:dyDescent="0.25">
      <c r="B218" s="15">
        <v>3141</v>
      </c>
      <c r="C218" s="38" t="str">
        <f>DGET('BASE DE DATOS '!$B$5:$E$366,'BASE DE DATOS '!$C$73,B217:B218)</f>
        <v>Montaje y anclaje de GE</v>
      </c>
      <c r="D218" s="15" t="str">
        <f>DGET('BASE DE DATOS '!$B$5:$E$366,'BASE DE DATOS '!$D$5,B217:B218)</f>
        <v>GLB</v>
      </c>
      <c r="E218" s="21">
        <f>DGET('BASE DE DATOS '!$B$5:$E$366,'BASE DE DATOS '!$E$5,B217:B218)</f>
        <v>1</v>
      </c>
      <c r="F218" s="16">
        <f>DGET('BASE DE DATOS '!$B$5:$F$366,'BASE DE DATOS '!$F$5,B217:B218)</f>
        <v>0</v>
      </c>
      <c r="G218" s="6">
        <f>E218*F218</f>
        <v>0</v>
      </c>
      <c r="H218" s="17"/>
    </row>
    <row r="219" spans="2:8" x14ac:dyDescent="0.25">
      <c r="B219" s="15">
        <v>3142</v>
      </c>
      <c r="C219" s="38" t="str">
        <f>VLOOKUP(B219,'BASE DE DATOS '!$B$5:$F$366,2,0)</f>
        <v>Instalación de ducto de descarga</v>
      </c>
      <c r="D219" s="15" t="str">
        <f>VLOOKUP(B219,'BASE DE DATOS '!$B$5:$F$366,3,0)</f>
        <v>GLB</v>
      </c>
      <c r="E219" s="22">
        <f>VLOOKUP(B219,'BASE DE DATOS '!$B$5:$F$366,4,0)</f>
        <v>1</v>
      </c>
      <c r="F219" s="16">
        <f>VLOOKUP(B219,'BASE DE DATOS '!$B$5:$F$366,5,0)</f>
        <v>0</v>
      </c>
      <c r="G219" s="6">
        <f t="shared" ref="G219:G221" si="3">E219*F219</f>
        <v>0</v>
      </c>
      <c r="H219" s="17"/>
    </row>
    <row r="220" spans="2:8" x14ac:dyDescent="0.25">
      <c r="B220" s="15">
        <v>3143</v>
      </c>
      <c r="C220" s="38" t="str">
        <f>VLOOKUP(B220,'BASE DE DATOS '!$B$5:$F$366,2,0)</f>
        <v>Instalación y suministro de tubos de escape (8metros)</v>
      </c>
      <c r="D220" s="15" t="str">
        <f>VLOOKUP(B220,'BASE DE DATOS '!$B$5:$F$366,3,0)</f>
        <v>GLB</v>
      </c>
      <c r="E220" s="22">
        <f>VLOOKUP(B220,'BASE DE DATOS '!$B$5:$F$366,4,0)</f>
        <v>1</v>
      </c>
      <c r="F220" s="16">
        <f>VLOOKUP(B220,'BASE DE DATOS '!$B$5:$F$366,5,0)</f>
        <v>0</v>
      </c>
      <c r="G220" s="6">
        <f t="shared" si="3"/>
        <v>0</v>
      </c>
      <c r="H220" s="17"/>
    </row>
    <row r="221" spans="2:8" x14ac:dyDescent="0.25">
      <c r="B221" s="15">
        <v>3144</v>
      </c>
      <c r="C221" s="38" t="str">
        <f>VLOOKUP(B221,'BASE DE DATOS '!$B$5:$F$366,2,0)</f>
        <v>Instalación de tuberias para suministro de combustible</v>
      </c>
      <c r="D221" s="15" t="str">
        <f>VLOOKUP(B221,'BASE DE DATOS '!$B$5:$F$366,3,0)</f>
        <v>GLB</v>
      </c>
      <c r="E221" s="22">
        <f>VLOOKUP(B221,'BASE DE DATOS '!$B$5:$F$366,4,0)</f>
        <v>1</v>
      </c>
      <c r="F221" s="16">
        <f>VLOOKUP(B221,'BASE DE DATOS '!$B$5:$F$366,5,0)</f>
        <v>0</v>
      </c>
      <c r="G221" s="6">
        <f t="shared" si="3"/>
        <v>0</v>
      </c>
      <c r="H221" s="17"/>
    </row>
    <row r="222" spans="2:8" x14ac:dyDescent="0.25">
      <c r="B222" s="15">
        <v>3145</v>
      </c>
      <c r="C222" s="38" t="str">
        <f>VLOOKUP(B222,'BASE DE DATOS '!$B$5:$F$366,2,0)</f>
        <v>Montaje de Tanque de combustible</v>
      </c>
      <c r="D222" s="15" t="str">
        <f>VLOOKUP(B222,'BASE DE DATOS '!$B$5:$F$366,3,0)</f>
        <v>GLB</v>
      </c>
      <c r="E222" s="22">
        <f>VLOOKUP(B222,'BASE DE DATOS '!$B$5:$F$366,4,0)</f>
        <v>1</v>
      </c>
      <c r="F222" s="16">
        <f>VLOOKUP(B222,'BASE DE DATOS '!$B$5:$F$366,5,0)</f>
        <v>0</v>
      </c>
      <c r="G222" s="6">
        <f>E222*F222</f>
        <v>0</v>
      </c>
      <c r="H222" s="6">
        <f>SUM(G217:G222)</f>
        <v>0</v>
      </c>
    </row>
    <row r="224" spans="2:8" ht="15.75" thickBot="1" x14ac:dyDescent="0.3"/>
    <row r="225" spans="2:8" x14ac:dyDescent="0.25">
      <c r="B225" s="20" t="s">
        <v>8</v>
      </c>
      <c r="C225" s="34" t="s">
        <v>9</v>
      </c>
      <c r="D225" s="20" t="s">
        <v>10</v>
      </c>
      <c r="E225" s="20" t="s">
        <v>56</v>
      </c>
      <c r="F225" s="108" t="s">
        <v>57</v>
      </c>
      <c r="G225" s="108"/>
      <c r="H225" s="108"/>
    </row>
    <row r="226" spans="2:8" ht="15.75" x14ac:dyDescent="0.25">
      <c r="B226" s="1" t="s">
        <v>47</v>
      </c>
      <c r="C226" s="39" t="s">
        <v>92</v>
      </c>
      <c r="D226" s="1" t="s">
        <v>59</v>
      </c>
      <c r="E226" s="1">
        <v>1</v>
      </c>
      <c r="G226" s="1"/>
      <c r="H226" s="30">
        <f>H233+H237</f>
        <v>0</v>
      </c>
    </row>
    <row r="227" spans="2:8" x14ac:dyDescent="0.25">
      <c r="B227" s="19">
        <v>31</v>
      </c>
      <c r="C227" s="36"/>
      <c r="D227" s="19"/>
      <c r="E227" s="18"/>
      <c r="F227" s="18"/>
      <c r="G227" s="18"/>
      <c r="H227" s="18"/>
    </row>
    <row r="228" spans="2:8" x14ac:dyDescent="0.25">
      <c r="B228" s="114" t="s">
        <v>60</v>
      </c>
      <c r="C228" s="114"/>
      <c r="D228" s="114"/>
      <c r="E228" s="114"/>
      <c r="F228" s="114"/>
      <c r="G228" s="114"/>
      <c r="H228" s="114"/>
    </row>
    <row r="229" spans="2:8" x14ac:dyDescent="0.25">
      <c r="B229" s="3" t="s">
        <v>8</v>
      </c>
      <c r="C229" s="37" t="s">
        <v>29</v>
      </c>
      <c r="D229" s="3" t="s">
        <v>10</v>
      </c>
      <c r="E229" s="3" t="s">
        <v>11</v>
      </c>
      <c r="F229" s="3" t="s">
        <v>30</v>
      </c>
      <c r="G229" s="3" t="s">
        <v>12</v>
      </c>
      <c r="H229" s="3" t="s">
        <v>13</v>
      </c>
    </row>
    <row r="230" spans="2:8" x14ac:dyDescent="0.25">
      <c r="B230" s="15">
        <v>3151</v>
      </c>
      <c r="C230" s="38" t="str">
        <f>DGET('BASE DE DATOS '!$B$5:$E$366,'BASE DE DATOS '!$C$73,B229:B230)</f>
        <v>Instalación de UPS, configuración y pruebas</v>
      </c>
      <c r="D230" s="15" t="str">
        <f>DGET('BASE DE DATOS '!$B$5:$E$366,'BASE DE DATOS '!$D$5,B229:B230)</f>
        <v>Und</v>
      </c>
      <c r="E230" s="21">
        <f>DGET('BASE DE DATOS '!$B$5:$E$366,'BASE DE DATOS '!$E$5,B229:B230)</f>
        <v>2</v>
      </c>
      <c r="F230" s="16">
        <f>DGET('BASE DE DATOS '!$B$5:$F$366,'BASE DE DATOS '!$F$5,B229:B230)</f>
        <v>0</v>
      </c>
      <c r="G230" s="6">
        <f>E230*F230</f>
        <v>0</v>
      </c>
      <c r="H230" s="17"/>
    </row>
    <row r="231" spans="2:8" x14ac:dyDescent="0.25">
      <c r="B231" s="15">
        <v>3152</v>
      </c>
      <c r="C231" s="38" t="str">
        <f>VLOOKUP(B231,'BASE DE DATOS '!$B$5:$F$366,2,0)</f>
        <v>Conductor 3-1x35mm2 - N2X0H</v>
      </c>
      <c r="D231" s="15" t="str">
        <f>VLOOKUP(B231,'BASE DE DATOS '!$B$5:$F$366,3,0)</f>
        <v>ml</v>
      </c>
      <c r="E231" s="22">
        <f>VLOOKUP(B231,'BASE DE DATOS '!$B$5:$F$366,4,0)</f>
        <v>24</v>
      </c>
      <c r="F231" s="16">
        <f>VLOOKUP(B231,'BASE DE DATOS '!$B$5:$F$366,5,0)</f>
        <v>0</v>
      </c>
      <c r="G231" s="6">
        <f>E231*F231</f>
        <v>0</v>
      </c>
      <c r="H231" s="17"/>
    </row>
    <row r="232" spans="2:8" x14ac:dyDescent="0.25">
      <c r="B232" s="15">
        <v>3153</v>
      </c>
      <c r="C232" s="38" t="str">
        <f>VLOOKUP(B232,'BASE DE DATOS '!$B$5:$F$366,2,0)</f>
        <v>Conductor 3-1x16mm2 - NH-80</v>
      </c>
      <c r="D232" s="15" t="str">
        <f>VLOOKUP(B232,'BASE DE DATOS '!$B$5:$F$366,3,0)</f>
        <v>ml</v>
      </c>
      <c r="E232" s="22">
        <f>VLOOKUP(B232,'BASE DE DATOS '!$B$5:$F$366,4,0)</f>
        <v>24</v>
      </c>
      <c r="F232" s="16">
        <f>VLOOKUP(B232,'BASE DE DATOS '!$B$5:$F$366,5,0)</f>
        <v>0</v>
      </c>
      <c r="G232" s="6">
        <f>E232*F232</f>
        <v>0</v>
      </c>
      <c r="H232" s="17"/>
    </row>
    <row r="233" spans="2:8" x14ac:dyDescent="0.25">
      <c r="B233" s="15">
        <v>3154</v>
      </c>
      <c r="C233" s="38" t="str">
        <f>VLOOKUP(B233,'BASE DE DATOS '!$B$5:$F$366,2,0)</f>
        <v>Conductor 2-1x70mm2 - GPT</v>
      </c>
      <c r="D233" s="15" t="str">
        <f>VLOOKUP(B233,'BASE DE DATOS '!$B$5:$F$366,3,0)</f>
        <v>ml</v>
      </c>
      <c r="E233" s="22">
        <f>VLOOKUP(B233,'BASE DE DATOS '!$B$5:$F$366,4,0)</f>
        <v>24</v>
      </c>
      <c r="F233" s="16">
        <f>VLOOKUP(B233,'BASE DE DATOS '!$B$5:$F$366,5,0)</f>
        <v>0</v>
      </c>
      <c r="G233" s="6">
        <f>E233*F233</f>
        <v>0</v>
      </c>
      <c r="H233" s="6">
        <f>SUM(G229:G233)</f>
        <v>0</v>
      </c>
    </row>
    <row r="235" spans="2:8" x14ac:dyDescent="0.25">
      <c r="B235" s="114" t="s">
        <v>61</v>
      </c>
      <c r="C235" s="114"/>
      <c r="D235" s="114"/>
      <c r="E235" s="114"/>
      <c r="F235" s="114"/>
      <c r="G235" s="114"/>
      <c r="H235" s="114"/>
    </row>
    <row r="236" spans="2:8" x14ac:dyDescent="0.25">
      <c r="B236" s="3" t="s">
        <v>8</v>
      </c>
      <c r="C236" s="37" t="s">
        <v>29</v>
      </c>
      <c r="D236" s="3" t="s">
        <v>10</v>
      </c>
      <c r="E236" s="3" t="s">
        <v>11</v>
      </c>
      <c r="F236" s="3" t="s">
        <v>30</v>
      </c>
      <c r="G236" s="3" t="s">
        <v>12</v>
      </c>
      <c r="H236" s="3" t="s">
        <v>13</v>
      </c>
    </row>
    <row r="237" spans="2:8" ht="30" x14ac:dyDescent="0.25">
      <c r="B237" s="15">
        <v>3155</v>
      </c>
      <c r="C237" s="40" t="str">
        <f>DGET('BASE DE DATOS '!$B$5:$E$366,'BASE DE DATOS '!$C$5,B236:B237)</f>
        <v>Instalación y montaje de banco de baterias (incluye fabricación de puentes para baterias)</v>
      </c>
      <c r="D237" s="15" t="str">
        <f>DGET('BASE DE DATOS '!$B$5:$E$366,'BASE DE DATOS '!$D$5,B236:B237)</f>
        <v>Und</v>
      </c>
      <c r="E237" s="22">
        <f>DGET('BASE DE DATOS '!$B$5:$E$366,'BASE DE DATOS '!$E$5,B236:B237)</f>
        <v>2</v>
      </c>
      <c r="F237" s="16">
        <f>DGET('BASE DE DATOS '!$B$5:$F$366,'BASE DE DATOS '!$F$5,B236:B237)</f>
        <v>0</v>
      </c>
      <c r="G237" s="16">
        <f>E237*F237</f>
        <v>0</v>
      </c>
      <c r="H237" s="6">
        <f>SUM(G236:G237)</f>
        <v>0</v>
      </c>
    </row>
    <row r="239" spans="2:8" ht="15.75" thickBot="1" x14ac:dyDescent="0.3"/>
    <row r="240" spans="2:8" x14ac:dyDescent="0.25">
      <c r="B240" s="20" t="s">
        <v>8</v>
      </c>
      <c r="C240" s="34" t="s">
        <v>9</v>
      </c>
      <c r="D240" s="20" t="s">
        <v>10</v>
      </c>
      <c r="E240" s="20" t="s">
        <v>56</v>
      </c>
      <c r="F240" s="108" t="s">
        <v>57</v>
      </c>
      <c r="G240" s="108"/>
      <c r="H240" s="108"/>
    </row>
    <row r="241" spans="2:8" ht="15.75" x14ac:dyDescent="0.25">
      <c r="B241" s="1" t="s">
        <v>48</v>
      </c>
      <c r="C241" s="39" t="s">
        <v>93</v>
      </c>
      <c r="D241" s="1" t="s">
        <v>59</v>
      </c>
      <c r="E241" s="1">
        <v>1</v>
      </c>
      <c r="G241" s="1"/>
      <c r="H241" s="30">
        <f>H247+H251</f>
        <v>0</v>
      </c>
    </row>
    <row r="242" spans="2:8" x14ac:dyDescent="0.25">
      <c r="B242" s="19">
        <v>31</v>
      </c>
      <c r="C242" s="36"/>
      <c r="D242" s="19"/>
      <c r="E242" s="18"/>
      <c r="F242" s="18"/>
      <c r="G242" s="18"/>
      <c r="H242" s="18"/>
    </row>
    <row r="243" spans="2:8" x14ac:dyDescent="0.25">
      <c r="B243" s="114" t="s">
        <v>60</v>
      </c>
      <c r="C243" s="114"/>
      <c r="D243" s="114"/>
      <c r="E243" s="114"/>
      <c r="F243" s="114"/>
      <c r="G243" s="114"/>
      <c r="H243" s="114"/>
    </row>
    <row r="244" spans="2:8" x14ac:dyDescent="0.25">
      <c r="B244" s="3" t="s">
        <v>8</v>
      </c>
      <c r="C244" s="37" t="s">
        <v>29</v>
      </c>
      <c r="D244" s="3" t="s">
        <v>10</v>
      </c>
      <c r="E244" s="3" t="s">
        <v>11</v>
      </c>
      <c r="F244" s="3" t="s">
        <v>30</v>
      </c>
      <c r="G244" s="3" t="s">
        <v>12</v>
      </c>
      <c r="H244" s="3" t="s">
        <v>13</v>
      </c>
    </row>
    <row r="245" spans="2:8" x14ac:dyDescent="0.25">
      <c r="B245" s="15">
        <v>3161</v>
      </c>
      <c r="C245" s="38" t="str">
        <f>DGET('BASE DE DATOS '!$B$5:$E$366,'BASE DE DATOS '!$C$73,B244:B245)</f>
        <v>Luminarias 30x120cm x 50w (Sala UPS)</v>
      </c>
      <c r="D245" s="15" t="str">
        <f>DGET('BASE DE DATOS '!$B$5:$E$366,'BASE DE DATOS '!$D$5,B244:B245)</f>
        <v>Und</v>
      </c>
      <c r="E245" s="21">
        <f>DGET('BASE DE DATOS '!$B$5:$E$366,'BASE DE DATOS '!$E$5,B244:B245)</f>
        <v>3</v>
      </c>
      <c r="F245" s="16">
        <f>DGET('BASE DE DATOS '!$B$5:$F$366,'BASE DE DATOS '!$F$5,B244:B245)</f>
        <v>0</v>
      </c>
      <c r="G245" s="6">
        <f>E245*F245</f>
        <v>0</v>
      </c>
      <c r="H245" s="17"/>
    </row>
    <row r="246" spans="2:8" x14ac:dyDescent="0.25">
      <c r="B246" s="15">
        <v>3162</v>
      </c>
      <c r="C246" s="38" t="str">
        <f>VLOOKUP(B246,'BASE DE DATOS '!$B$5:$F$366,2,0)</f>
        <v>Instalación de luminarias (Cableado y entubado)</v>
      </c>
      <c r="D246" s="15" t="str">
        <f>VLOOKUP(B246,'BASE DE DATOS '!$B$5:$F$366,3,0)</f>
        <v>Gld</v>
      </c>
      <c r="E246" s="22">
        <f>VLOOKUP(B246,'BASE DE DATOS '!$B$5:$F$366,4,0)</f>
        <v>1</v>
      </c>
      <c r="F246" s="16">
        <f>VLOOKUP(B246,'BASE DE DATOS '!$B$5:$F$366,5,0)</f>
        <v>0</v>
      </c>
      <c r="G246" s="6">
        <f>E246*F246</f>
        <v>0</v>
      </c>
      <c r="H246" s="17"/>
    </row>
    <row r="247" spans="2:8" x14ac:dyDescent="0.25">
      <c r="B247" s="15">
        <v>3163</v>
      </c>
      <c r="C247" s="38" t="str">
        <f>VLOOKUP(B247,'BASE DE DATOS '!$B$5:$F$366,2,0)</f>
        <v>Luminarias 30x120cm x 50w (Sala Data Center)</v>
      </c>
      <c r="D247" s="15" t="str">
        <f>VLOOKUP(B247,'BASE DE DATOS '!$B$5:$F$366,3,0)</f>
        <v>Und</v>
      </c>
      <c r="E247" s="22">
        <f>VLOOKUP(B247,'BASE DE DATOS '!$B$5:$F$366,4,0)</f>
        <v>10</v>
      </c>
      <c r="F247" s="16">
        <f>VLOOKUP(B247,'BASE DE DATOS '!$B$5:$F$366,5,0)</f>
        <v>0</v>
      </c>
      <c r="G247" s="6">
        <f>E247*F247</f>
        <v>0</v>
      </c>
      <c r="H247" s="6">
        <f>SUM(G244:G247)</f>
        <v>0</v>
      </c>
    </row>
    <row r="249" spans="2:8" x14ac:dyDescent="0.25">
      <c r="B249" s="114" t="s">
        <v>61</v>
      </c>
      <c r="C249" s="114"/>
      <c r="D249" s="114"/>
      <c r="E249" s="114"/>
      <c r="F249" s="114"/>
      <c r="G249" s="114"/>
      <c r="H249" s="114"/>
    </row>
    <row r="250" spans="2:8" x14ac:dyDescent="0.25">
      <c r="B250" s="3" t="s">
        <v>8</v>
      </c>
      <c r="C250" s="37" t="s">
        <v>29</v>
      </c>
      <c r="D250" s="3" t="s">
        <v>10</v>
      </c>
      <c r="E250" s="3" t="s">
        <v>11</v>
      </c>
      <c r="F250" s="3" t="s">
        <v>30</v>
      </c>
      <c r="G250" s="3" t="s">
        <v>12</v>
      </c>
      <c r="H250" s="3" t="s">
        <v>13</v>
      </c>
    </row>
    <row r="251" spans="2:8" x14ac:dyDescent="0.25">
      <c r="B251" s="15">
        <v>3164</v>
      </c>
      <c r="C251" s="40" t="str">
        <f>DGET('BASE DE DATOS '!$B$5:$E$366,'BASE DE DATOS '!$C$5,B250:B251)</f>
        <v>Instalación de luminarias (Cableado y entubado)</v>
      </c>
      <c r="D251" s="15" t="str">
        <f>DGET('BASE DE DATOS '!$B$5:$E$366,'BASE DE DATOS '!$D$5,B250:B251)</f>
        <v>Gld</v>
      </c>
      <c r="E251" s="22">
        <f>DGET('BASE DE DATOS '!$B$5:$E$366,'BASE DE DATOS '!$E$5,B250:B251)</f>
        <v>10</v>
      </c>
      <c r="F251" s="16">
        <f>DGET('BASE DE DATOS '!$B$5:$F$366,'BASE DE DATOS '!$F$5,B250:B251)</f>
        <v>0</v>
      </c>
      <c r="G251" s="16">
        <f>E251*F251</f>
        <v>0</v>
      </c>
      <c r="H251" s="6">
        <f>SUM(G250:G251)</f>
        <v>0</v>
      </c>
    </row>
    <row r="253" spans="2:8" ht="15.75" thickBot="1" x14ac:dyDescent="0.3"/>
    <row r="254" spans="2:8" x14ac:dyDescent="0.25">
      <c r="B254" s="20" t="s">
        <v>8</v>
      </c>
      <c r="C254" s="34" t="s">
        <v>9</v>
      </c>
      <c r="D254" s="20" t="s">
        <v>10</v>
      </c>
      <c r="E254" s="20" t="s">
        <v>56</v>
      </c>
      <c r="F254" s="108" t="s">
        <v>57</v>
      </c>
      <c r="G254" s="108"/>
      <c r="H254" s="108"/>
    </row>
    <row r="255" spans="2:8" ht="15.75" x14ac:dyDescent="0.25">
      <c r="B255" s="1" t="s">
        <v>49</v>
      </c>
      <c r="C255" s="39" t="s">
        <v>94</v>
      </c>
      <c r="D255" s="1" t="s">
        <v>59</v>
      </c>
      <c r="E255" s="1">
        <v>1</v>
      </c>
      <c r="G255" s="1"/>
      <c r="H255" s="30">
        <f>H261+H267</f>
        <v>0</v>
      </c>
    </row>
    <row r="256" spans="2:8" x14ac:dyDescent="0.25">
      <c r="B256" s="19">
        <v>31</v>
      </c>
      <c r="C256" s="36"/>
      <c r="D256" s="19"/>
      <c r="E256" s="18"/>
      <c r="F256" s="18"/>
      <c r="G256" s="18"/>
      <c r="H256" s="18"/>
    </row>
    <row r="257" spans="2:8" x14ac:dyDescent="0.25">
      <c r="B257" s="114" t="s">
        <v>60</v>
      </c>
      <c r="C257" s="114"/>
      <c r="D257" s="114"/>
      <c r="E257" s="114"/>
      <c r="F257" s="114"/>
      <c r="G257" s="114"/>
      <c r="H257" s="114"/>
    </row>
    <row r="258" spans="2:8" x14ac:dyDescent="0.25">
      <c r="B258" s="3" t="s">
        <v>8</v>
      </c>
      <c r="C258" s="37" t="s">
        <v>29</v>
      </c>
      <c r="D258" s="3" t="s">
        <v>10</v>
      </c>
      <c r="E258" s="3" t="s">
        <v>11</v>
      </c>
      <c r="F258" s="3" t="s">
        <v>30</v>
      </c>
      <c r="G258" s="3" t="s">
        <v>12</v>
      </c>
      <c r="H258" s="3" t="s">
        <v>13</v>
      </c>
    </row>
    <row r="259" spans="2:8" x14ac:dyDescent="0.25">
      <c r="B259" s="15">
        <v>3171</v>
      </c>
      <c r="C259" s="38" t="str">
        <f>DGET('BASE DE DATOS '!$B$5:$E$366,'BASE DE DATOS '!$C$73,B258:B259)</f>
        <v>Bandeja metálica eléctrica de 250x100mm</v>
      </c>
      <c r="D259" s="15" t="str">
        <f>DGET('BASE DE DATOS '!$B$5:$E$366,'BASE DE DATOS '!$D$5,B258:B259)</f>
        <v>ml</v>
      </c>
      <c r="E259" s="21">
        <f>DGET('BASE DE DATOS '!$B$5:$E$366,'BASE DE DATOS '!$E$5,B258:B259)</f>
        <v>28</v>
      </c>
      <c r="F259" s="16">
        <f>DGET('BASE DE DATOS '!$B$5:$F$366,'BASE DE DATOS '!$F$5,B258:B259)</f>
        <v>0</v>
      </c>
      <c r="G259" s="6">
        <f>E259*F259</f>
        <v>0</v>
      </c>
      <c r="H259" s="17"/>
    </row>
    <row r="260" spans="2:8" x14ac:dyDescent="0.25">
      <c r="B260" s="15">
        <v>3172</v>
      </c>
      <c r="C260" s="38" t="str">
        <f>VLOOKUP(B260,'BASE DE DATOS '!$B$5:$F$366,2,0)</f>
        <v>Bandeja metálica de datos 250x100mm</v>
      </c>
      <c r="D260" s="15" t="str">
        <f>VLOOKUP(B260,'BASE DE DATOS '!$B$5:$F$366,3,0)</f>
        <v>ml</v>
      </c>
      <c r="E260" s="22">
        <f>VLOOKUP(B260,'BASE DE DATOS '!$B$5:$F$366,4,0)</f>
        <v>12</v>
      </c>
      <c r="F260" s="16">
        <f>VLOOKUP(B260,'BASE DE DATOS '!$B$5:$F$366,5,0)</f>
        <v>0</v>
      </c>
      <c r="G260" s="6">
        <f>E260*F260</f>
        <v>0</v>
      </c>
      <c r="H260" s="17"/>
    </row>
    <row r="261" spans="2:8" x14ac:dyDescent="0.25">
      <c r="B261" s="15">
        <v>3173</v>
      </c>
      <c r="C261" s="38" t="str">
        <f>VLOOKUP(B261,'BASE DE DATOS '!$B$5:$F$366,2,0)</f>
        <v>Bandeja metálica Canalizado HVAC 250*100mm</v>
      </c>
      <c r="D261" s="15" t="str">
        <f>VLOOKUP(B261,'BASE DE DATOS '!$B$5:$F$366,3,0)</f>
        <v xml:space="preserve">ml </v>
      </c>
      <c r="E261" s="22">
        <f>VLOOKUP(B261,'BASE DE DATOS '!$B$5:$F$366,4,0)</f>
        <v>24</v>
      </c>
      <c r="F261" s="16">
        <f>VLOOKUP(B261,'BASE DE DATOS '!$B$5:$F$366,5,0)</f>
        <v>0</v>
      </c>
      <c r="G261" s="6">
        <f>E261*F261</f>
        <v>0</v>
      </c>
      <c r="H261" s="6">
        <f>SUM(G258:G261)</f>
        <v>0</v>
      </c>
    </row>
    <row r="263" spans="2:8" x14ac:dyDescent="0.25">
      <c r="B263" s="114" t="s">
        <v>61</v>
      </c>
      <c r="C263" s="114"/>
      <c r="D263" s="114"/>
      <c r="E263" s="114"/>
      <c r="F263" s="114"/>
      <c r="G263" s="114"/>
      <c r="H263" s="114"/>
    </row>
    <row r="264" spans="2:8" x14ac:dyDescent="0.25">
      <c r="B264" s="3" t="s">
        <v>8</v>
      </c>
      <c r="C264" s="37" t="s">
        <v>29</v>
      </c>
      <c r="D264" s="3" t="s">
        <v>10</v>
      </c>
      <c r="E264" s="3" t="s">
        <v>11</v>
      </c>
      <c r="F264" s="3" t="s">
        <v>30</v>
      </c>
      <c r="G264" s="3" t="s">
        <v>12</v>
      </c>
      <c r="H264" s="3" t="s">
        <v>13</v>
      </c>
    </row>
    <row r="265" spans="2:8" x14ac:dyDescent="0.25">
      <c r="B265" s="15">
        <v>3174</v>
      </c>
      <c r="C265" s="40" t="str">
        <f>DGET('BASE DE DATOS '!$B$5:$E$366,'BASE DE DATOS '!$C$5,B264:B265)</f>
        <v>Instalación de bandejas metalicas electricas</v>
      </c>
      <c r="D265" s="15" t="str">
        <f>DGET('BASE DE DATOS '!$B$5:$E$366,'BASE DE DATOS '!$D$5,B264:B265)</f>
        <v>Gld</v>
      </c>
      <c r="E265" s="22">
        <f>DGET('BASE DE DATOS '!$B$5:$E$366,'BASE DE DATOS '!$E$5,B264:B265)</f>
        <v>1</v>
      </c>
      <c r="F265" s="16">
        <f>DGET('BASE DE DATOS '!$B$5:$F$366,'BASE DE DATOS '!$F$5,B264:B265)</f>
        <v>0</v>
      </c>
      <c r="G265" s="16">
        <f>E265*F265</f>
        <v>0</v>
      </c>
      <c r="H265" s="8"/>
    </row>
    <row r="266" spans="2:8" x14ac:dyDescent="0.25">
      <c r="B266" s="15">
        <v>3175</v>
      </c>
      <c r="C266" s="38" t="str">
        <f>VLOOKUP(B266,'BASE DE DATOS '!$B$5:$F$366,2,0)</f>
        <v>Instalación de bandejas metalicas HVAC</v>
      </c>
      <c r="D266" s="15" t="str">
        <f>VLOOKUP(B266,'BASE DE DATOS '!$B$5:$F$366,3,0)</f>
        <v>Gld</v>
      </c>
      <c r="E266" s="22">
        <f>VLOOKUP(B266,'BASE DE DATOS '!$B$5:$F$366,4,0)</f>
        <v>1</v>
      </c>
      <c r="F266" s="16">
        <f>VLOOKUP(B266,'BASE DE DATOS '!$B$5:$F$366,5,0)</f>
        <v>0</v>
      </c>
      <c r="G266" s="6">
        <f>E266*F266</f>
        <v>0</v>
      </c>
    </row>
    <row r="267" spans="2:8" x14ac:dyDescent="0.25">
      <c r="B267" s="15">
        <v>3176</v>
      </c>
      <c r="C267" s="38" t="str">
        <f>VLOOKUP(B267,'BASE DE DATOS '!$B$5:$F$366,2,0)</f>
        <v>Instalación de bandejas metalicas Data</v>
      </c>
      <c r="D267" s="15" t="str">
        <f>VLOOKUP(B267,'BASE DE DATOS '!$B$5:$F$366,3,0)</f>
        <v>Gld</v>
      </c>
      <c r="E267" s="22">
        <f>VLOOKUP(B267,'BASE DE DATOS '!$B$5:$F$366,4,0)</f>
        <v>1</v>
      </c>
      <c r="F267" s="16">
        <f>VLOOKUP(B267,'BASE DE DATOS '!$B$5:$F$366,5,0)</f>
        <v>0</v>
      </c>
      <c r="G267" s="6">
        <f>E267*F267</f>
        <v>0</v>
      </c>
      <c r="H267" s="6">
        <f>SUM(G264:G267)</f>
        <v>0</v>
      </c>
    </row>
    <row r="268" spans="2:8" ht="15.75" thickBot="1" x14ac:dyDescent="0.3"/>
    <row r="269" spans="2:8" x14ac:dyDescent="0.25">
      <c r="B269" s="20" t="s">
        <v>8</v>
      </c>
      <c r="C269" s="34" t="s">
        <v>9</v>
      </c>
      <c r="D269" s="20" t="s">
        <v>10</v>
      </c>
      <c r="E269" s="20" t="s">
        <v>56</v>
      </c>
      <c r="F269" s="108" t="s">
        <v>57</v>
      </c>
      <c r="G269" s="108"/>
      <c r="H269" s="108"/>
    </row>
    <row r="270" spans="2:8" ht="30" x14ac:dyDescent="0.25">
      <c r="B270" s="1" t="s">
        <v>50</v>
      </c>
      <c r="C270" s="39" t="s">
        <v>95</v>
      </c>
      <c r="D270" s="1" t="s">
        <v>59</v>
      </c>
      <c r="E270" s="1">
        <v>1</v>
      </c>
      <c r="G270" s="1"/>
      <c r="H270" s="30">
        <f>H274+H278</f>
        <v>0</v>
      </c>
    </row>
    <row r="271" spans="2:8" x14ac:dyDescent="0.25">
      <c r="B271" s="19">
        <v>31</v>
      </c>
      <c r="C271" s="36"/>
      <c r="D271" s="19"/>
      <c r="E271" s="18"/>
      <c r="F271" s="18"/>
      <c r="G271" s="18"/>
      <c r="H271" s="18"/>
    </row>
    <row r="272" spans="2:8" x14ac:dyDescent="0.25">
      <c r="B272" s="114" t="s">
        <v>60</v>
      </c>
      <c r="C272" s="114"/>
      <c r="D272" s="114"/>
      <c r="E272" s="114"/>
      <c r="F272" s="114"/>
      <c r="G272" s="114"/>
      <c r="H272" s="114"/>
    </row>
    <row r="273" spans="2:8" x14ac:dyDescent="0.25">
      <c r="B273" s="3" t="s">
        <v>8</v>
      </c>
      <c r="C273" s="37" t="s">
        <v>29</v>
      </c>
      <c r="D273" s="3" t="s">
        <v>10</v>
      </c>
      <c r="E273" s="3" t="s">
        <v>11</v>
      </c>
      <c r="F273" s="3" t="s">
        <v>30</v>
      </c>
      <c r="G273" s="3" t="s">
        <v>12</v>
      </c>
      <c r="H273" s="3" t="s">
        <v>13</v>
      </c>
    </row>
    <row r="274" spans="2:8" ht="30" x14ac:dyDescent="0.25">
      <c r="B274" s="15">
        <v>3181</v>
      </c>
      <c r="C274" s="40" t="str">
        <f>DGET('BASE DE DATOS '!$B$5:$E$366,'BASE DE DATOS '!$C$73,B273:B274)</f>
        <v xml:space="preserve">Grupo electrogeno trifásico  220/380/440V silencioso 50KW Con  AVR </v>
      </c>
      <c r="D274" s="15" t="str">
        <f>DGET('BASE DE DATOS '!$B$5:$E$366,'BASE DE DATOS '!$D$5,B273:B274)</f>
        <v>Und</v>
      </c>
      <c r="E274" s="21">
        <f>DGET('BASE DE DATOS '!$B$5:$E$366,'BASE DE DATOS '!$E$5,B273:B274)</f>
        <v>2</v>
      </c>
      <c r="F274" s="16">
        <f>DGET('BASE DE DATOS '!$B$5:$F$366,'BASE DE DATOS '!$F$5,B273:B274)</f>
        <v>0</v>
      </c>
      <c r="G274" s="6">
        <f>E274*F274</f>
        <v>0</v>
      </c>
      <c r="H274" s="52">
        <f>G274</f>
        <v>0</v>
      </c>
    </row>
    <row r="276" spans="2:8" x14ac:dyDescent="0.25">
      <c r="B276" s="114" t="s">
        <v>61</v>
      </c>
      <c r="C276" s="114"/>
      <c r="D276" s="114"/>
      <c r="E276" s="114"/>
      <c r="F276" s="114"/>
      <c r="G276" s="114"/>
      <c r="H276" s="114"/>
    </row>
    <row r="277" spans="2:8" x14ac:dyDescent="0.25">
      <c r="B277" s="3" t="s">
        <v>8</v>
      </c>
      <c r="C277" s="37" t="s">
        <v>29</v>
      </c>
      <c r="D277" s="3" t="s">
        <v>10</v>
      </c>
      <c r="E277" s="3" t="s">
        <v>11</v>
      </c>
      <c r="F277" s="3" t="s">
        <v>30</v>
      </c>
      <c r="G277" s="3" t="s">
        <v>12</v>
      </c>
      <c r="H277" s="3" t="s">
        <v>13</v>
      </c>
    </row>
    <row r="278" spans="2:8" ht="30" x14ac:dyDescent="0.25">
      <c r="B278" s="15">
        <v>3182</v>
      </c>
      <c r="C278" s="40" t="str">
        <f>DGET('BASE DE DATOS '!$B$5:$E$366,'BASE DE DATOS '!$C$5,B277:B278)</f>
        <v>Servicios de instalacion y configuración del grupo electrogeno (plantas eléctricas)</v>
      </c>
      <c r="D278" s="15" t="str">
        <f>DGET('BASE DE DATOS '!$B$5:$E$366,'BASE DE DATOS '!$D$5,B277:B278)</f>
        <v>Und</v>
      </c>
      <c r="E278" s="22">
        <f>DGET('BASE DE DATOS '!$B$5:$E$366,'BASE DE DATOS '!$E$5,B277:B278)</f>
        <v>2</v>
      </c>
      <c r="F278" s="16">
        <f>DGET('BASE DE DATOS '!$B$5:$F$366,'BASE DE DATOS '!$F$5,B277:B278)</f>
        <v>0</v>
      </c>
      <c r="G278" s="16">
        <f>E278*F278</f>
        <v>0</v>
      </c>
      <c r="H278" s="6">
        <f>SUM(G277:G278)</f>
        <v>0</v>
      </c>
    </row>
  </sheetData>
  <mergeCells count="59">
    <mergeCell ref="F269:H269"/>
    <mergeCell ref="B272:H272"/>
    <mergeCell ref="B276:H276"/>
    <mergeCell ref="F19:H19"/>
    <mergeCell ref="B22:H22"/>
    <mergeCell ref="B27:H27"/>
    <mergeCell ref="F32:H32"/>
    <mergeCell ref="B35:H35"/>
    <mergeCell ref="B41:H41"/>
    <mergeCell ref="F46:H46"/>
    <mergeCell ref="B49:H49"/>
    <mergeCell ref="F74:H74"/>
    <mergeCell ref="B77:H77"/>
    <mergeCell ref="B84:H84"/>
    <mergeCell ref="B55:H55"/>
    <mergeCell ref="F60:H60"/>
    <mergeCell ref="B14:H14"/>
    <mergeCell ref="B2:H2"/>
    <mergeCell ref="B3:H3"/>
    <mergeCell ref="C4:H4"/>
    <mergeCell ref="F6:H6"/>
    <mergeCell ref="B9:H9"/>
    <mergeCell ref="B63:H63"/>
    <mergeCell ref="B69:H69"/>
    <mergeCell ref="F89:H89"/>
    <mergeCell ref="B92:H92"/>
    <mergeCell ref="B98:H98"/>
    <mergeCell ref="F103:H103"/>
    <mergeCell ref="B106:H106"/>
    <mergeCell ref="B113:H113"/>
    <mergeCell ref="F118:H118"/>
    <mergeCell ref="B121:H121"/>
    <mergeCell ref="B128:H128"/>
    <mergeCell ref="F133:H133"/>
    <mergeCell ref="F165:H165"/>
    <mergeCell ref="B168:H168"/>
    <mergeCell ref="B174:H174"/>
    <mergeCell ref="F179:H179"/>
    <mergeCell ref="B136:H136"/>
    <mergeCell ref="B147:H147"/>
    <mergeCell ref="F152:H152"/>
    <mergeCell ref="B155:H155"/>
    <mergeCell ref="B160:H160"/>
    <mergeCell ref="B182:H182"/>
    <mergeCell ref="B191:H191"/>
    <mergeCell ref="F196:H196"/>
    <mergeCell ref="B199:H199"/>
    <mergeCell ref="B208:H208"/>
    <mergeCell ref="F225:H225"/>
    <mergeCell ref="B228:H228"/>
    <mergeCell ref="B235:H235"/>
    <mergeCell ref="F240:H240"/>
    <mergeCell ref="F213:H213"/>
    <mergeCell ref="B216:H216"/>
    <mergeCell ref="B243:H243"/>
    <mergeCell ref="B249:H249"/>
    <mergeCell ref="F254:H254"/>
    <mergeCell ref="B257:H257"/>
    <mergeCell ref="B263:H263"/>
  </mergeCells>
  <dataValidations disablePrompts="1" count="2">
    <dataValidation type="list" allowBlank="1" showInputMessage="1" showErrorMessage="1" sqref="B278 B274">
      <formula1>$B$6:$B$469</formula1>
    </dataValidation>
    <dataValidation type="list" allowBlank="1" showInputMessage="1" showErrorMessage="1" sqref="B259:B260 B11 B29:B30 B24 B43:B44 B37:B38 B57 B51:B52 B71 B65:B66 B86 B79:B81 B100 B94:B95 B115 B108:B110 B130 B123:B125 B149 B138:B144 B162 B157 B176 B170:B171 B193 B184:B188 B210 B201:B205 B218:B221 B237 B230:B232 B251 B245:B246 B265:B266">
      <formula1>$B$6:$B$482</formula1>
    </dataValidation>
  </dataValidations>
  <pageMargins left="0.70866141732283472" right="0.70866141732283472" top="0.74803149606299213" bottom="0.74803149606299213" header="0.31496062992125984" footer="0.31496062992125984"/>
  <pageSetup scale="50"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'BASE DE DATOS '!$B$6:$B$366</xm:f>
          </x14:formula1>
          <xm:sqref>B16:B17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6"/>
  <sheetViews>
    <sheetView zoomScale="78" zoomScaleNormal="78" workbookViewId="0">
      <selection activeCell="C13" sqref="C13"/>
    </sheetView>
  </sheetViews>
  <sheetFormatPr baseColWidth="10" defaultColWidth="8.85546875" defaultRowHeight="24.95" customHeight="1" x14ac:dyDescent="0.25"/>
  <cols>
    <col min="1" max="1" width="23.7109375" style="10" customWidth="1"/>
    <col min="2" max="2" width="13.140625" style="11" customWidth="1"/>
    <col min="3" max="3" width="72.42578125" style="11" customWidth="1"/>
    <col min="4" max="4" width="19.42578125" style="11" customWidth="1"/>
    <col min="5" max="5" width="27" style="11" customWidth="1"/>
    <col min="6" max="6" width="28.140625" style="58" customWidth="1"/>
    <col min="7" max="16384" width="8.85546875" style="10"/>
  </cols>
  <sheetData>
    <row r="2" spans="2:6" ht="24.95" customHeight="1" x14ac:dyDescent="0.45">
      <c r="B2" s="105" t="s">
        <v>96</v>
      </c>
      <c r="C2" s="105"/>
      <c r="D2" s="105"/>
      <c r="E2" s="105"/>
      <c r="F2" s="105"/>
    </row>
    <row r="3" spans="2:6" ht="57.75" customHeight="1" x14ac:dyDescent="0.3">
      <c r="B3" s="116" t="s">
        <v>290</v>
      </c>
      <c r="C3" s="116"/>
      <c r="D3" s="116"/>
      <c r="E3" s="116"/>
      <c r="F3" s="116"/>
    </row>
    <row r="4" spans="2:6" ht="24.95" customHeight="1" thickBot="1" x14ac:dyDescent="0.35">
      <c r="B4" s="50"/>
      <c r="C4" s="2" t="s">
        <v>54</v>
      </c>
      <c r="D4" s="104" t="s">
        <v>97</v>
      </c>
      <c r="E4" s="104"/>
      <c r="F4" s="104"/>
    </row>
    <row r="5" spans="2:6" ht="24.95" customHeight="1" x14ac:dyDescent="0.25">
      <c r="B5" s="3" t="s">
        <v>98</v>
      </c>
      <c r="C5" s="3" t="s">
        <v>29</v>
      </c>
      <c r="D5" s="3" t="s">
        <v>10</v>
      </c>
      <c r="E5" s="3" t="s">
        <v>11</v>
      </c>
      <c r="F5" s="55" t="s">
        <v>99</v>
      </c>
    </row>
    <row r="6" spans="2:6" ht="24.95" customHeight="1" x14ac:dyDescent="0.2">
      <c r="B6" s="23" t="s">
        <v>14</v>
      </c>
      <c r="C6" s="23" t="s">
        <v>100</v>
      </c>
      <c r="D6" s="23" t="s">
        <v>101</v>
      </c>
      <c r="E6" s="23">
        <v>1</v>
      </c>
      <c r="F6" s="62"/>
    </row>
    <row r="7" spans="2:6" ht="40.5" customHeight="1" x14ac:dyDescent="0.25">
      <c r="B7" s="1">
        <v>111</v>
      </c>
      <c r="C7" s="25" t="s">
        <v>102</v>
      </c>
      <c r="D7" s="1" t="s">
        <v>103</v>
      </c>
      <c r="E7" s="1">
        <v>1</v>
      </c>
      <c r="F7" s="56">
        <v>0</v>
      </c>
    </row>
    <row r="8" spans="2:6" ht="45" customHeight="1" x14ac:dyDescent="0.25">
      <c r="B8" s="1">
        <v>112</v>
      </c>
      <c r="C8" s="25" t="s">
        <v>104</v>
      </c>
      <c r="D8" s="1" t="s">
        <v>103</v>
      </c>
      <c r="E8" s="1">
        <v>1</v>
      </c>
      <c r="F8" s="56">
        <v>0</v>
      </c>
    </row>
    <row r="9" spans="2:6" ht="24.95" customHeight="1" x14ac:dyDescent="0.25">
      <c r="B9" s="1">
        <v>113</v>
      </c>
      <c r="C9" s="1" t="s">
        <v>105</v>
      </c>
      <c r="D9" s="1" t="s">
        <v>106</v>
      </c>
      <c r="E9" s="1">
        <v>4</v>
      </c>
      <c r="F9" s="56">
        <v>0</v>
      </c>
    </row>
    <row r="10" spans="2:6" ht="24.95" customHeight="1" x14ac:dyDescent="0.25">
      <c r="B10" s="1">
        <v>114</v>
      </c>
      <c r="C10" s="1" t="s">
        <v>107</v>
      </c>
      <c r="D10" s="1" t="s">
        <v>101</v>
      </c>
      <c r="E10" s="1">
        <v>1</v>
      </c>
      <c r="F10" s="56">
        <v>0</v>
      </c>
    </row>
    <row r="11" spans="2:6" ht="42" customHeight="1" x14ac:dyDescent="0.25">
      <c r="B11" s="1">
        <v>115</v>
      </c>
      <c r="C11" s="25" t="s">
        <v>108</v>
      </c>
      <c r="D11" s="1" t="s">
        <v>101</v>
      </c>
      <c r="E11" s="1">
        <v>1</v>
      </c>
      <c r="F11" s="56">
        <v>0</v>
      </c>
    </row>
    <row r="12" spans="2:6" ht="24.95" customHeight="1" x14ac:dyDescent="0.25">
      <c r="B12" s="51" t="s">
        <v>15</v>
      </c>
      <c r="C12" s="12" t="s">
        <v>109</v>
      </c>
      <c r="D12" s="12" t="s">
        <v>101</v>
      </c>
      <c r="E12" s="12">
        <v>1</v>
      </c>
      <c r="F12" s="63"/>
    </row>
    <row r="13" spans="2:6" ht="45" customHeight="1" x14ac:dyDescent="0.25">
      <c r="B13" s="1">
        <v>121</v>
      </c>
      <c r="C13" s="25" t="s">
        <v>110</v>
      </c>
      <c r="D13" s="1" t="s">
        <v>111</v>
      </c>
      <c r="E13" s="1">
        <v>1</v>
      </c>
      <c r="F13" s="56">
        <v>0</v>
      </c>
    </row>
    <row r="14" spans="2:6" ht="28.5" customHeight="1" x14ac:dyDescent="0.25">
      <c r="B14" s="1">
        <v>122</v>
      </c>
      <c r="C14" s="25" t="s">
        <v>112</v>
      </c>
      <c r="D14" s="1" t="s">
        <v>111</v>
      </c>
      <c r="E14" s="1">
        <v>1</v>
      </c>
      <c r="F14" s="56">
        <v>0</v>
      </c>
    </row>
    <row r="15" spans="2:6" ht="29.25" customHeight="1" x14ac:dyDescent="0.25">
      <c r="B15" s="1">
        <v>123</v>
      </c>
      <c r="C15" s="25" t="s">
        <v>113</v>
      </c>
      <c r="D15" s="1" t="s">
        <v>111</v>
      </c>
      <c r="E15" s="1">
        <v>1</v>
      </c>
      <c r="F15" s="56">
        <v>0</v>
      </c>
    </row>
    <row r="16" spans="2:6" ht="29.25" customHeight="1" x14ac:dyDescent="0.25">
      <c r="B16" s="1">
        <v>124</v>
      </c>
      <c r="C16" s="25" t="s">
        <v>114</v>
      </c>
      <c r="D16" s="1" t="s">
        <v>111</v>
      </c>
      <c r="E16" s="1">
        <v>1</v>
      </c>
      <c r="F16" s="56">
        <v>0</v>
      </c>
    </row>
    <row r="17" spans="2:6" ht="24.95" customHeight="1" x14ac:dyDescent="0.25">
      <c r="B17" s="1">
        <v>125</v>
      </c>
      <c r="C17" s="1" t="s">
        <v>115</v>
      </c>
      <c r="D17" s="1" t="s">
        <v>111</v>
      </c>
      <c r="E17" s="1">
        <v>1</v>
      </c>
      <c r="F17" s="56">
        <v>0</v>
      </c>
    </row>
    <row r="18" spans="2:6" ht="24.95" customHeight="1" x14ac:dyDescent="0.25">
      <c r="B18" s="1">
        <v>126</v>
      </c>
      <c r="C18" s="1" t="s">
        <v>116</v>
      </c>
      <c r="D18" s="1" t="s">
        <v>111</v>
      </c>
      <c r="E18" s="1">
        <v>1</v>
      </c>
      <c r="F18" s="56">
        <v>0</v>
      </c>
    </row>
    <row r="19" spans="2:6" ht="24.95" customHeight="1" x14ac:dyDescent="0.25">
      <c r="B19" s="51" t="s">
        <v>16</v>
      </c>
      <c r="C19" s="12" t="s">
        <v>117</v>
      </c>
      <c r="D19" s="12" t="s">
        <v>65</v>
      </c>
      <c r="E19" s="28">
        <f>'MEMORIAS DE CÁLCULO '!G17</f>
        <v>30.137900000000002</v>
      </c>
      <c r="F19" s="63"/>
    </row>
    <row r="20" spans="2:6" ht="43.5" customHeight="1" x14ac:dyDescent="0.25">
      <c r="B20" s="1">
        <v>131</v>
      </c>
      <c r="C20" s="25" t="s">
        <v>118</v>
      </c>
      <c r="D20" s="1" t="s">
        <v>103</v>
      </c>
      <c r="E20" s="24">
        <f>1/(1.22*2.44)</f>
        <v>0.33593120128997583</v>
      </c>
      <c r="F20" s="56">
        <v>0</v>
      </c>
    </row>
    <row r="21" spans="2:6" ht="51" customHeight="1" x14ac:dyDescent="0.25">
      <c r="B21" s="1">
        <v>132</v>
      </c>
      <c r="C21" s="25" t="s">
        <v>119</v>
      </c>
      <c r="D21" s="1" t="s">
        <v>106</v>
      </c>
      <c r="E21" s="1">
        <v>0.34</v>
      </c>
      <c r="F21" s="56">
        <v>0</v>
      </c>
    </row>
    <row r="22" spans="2:6" ht="24.95" customHeight="1" x14ac:dyDescent="0.25">
      <c r="B22" s="1">
        <v>133</v>
      </c>
      <c r="C22" s="1" t="s">
        <v>120</v>
      </c>
      <c r="D22" s="1" t="s">
        <v>103</v>
      </c>
      <c r="E22" s="1">
        <v>2</v>
      </c>
      <c r="F22" s="56">
        <v>0</v>
      </c>
    </row>
    <row r="23" spans="2:6" ht="24.95" customHeight="1" x14ac:dyDescent="0.25">
      <c r="B23" s="1">
        <v>134</v>
      </c>
      <c r="C23" s="1" t="s">
        <v>121</v>
      </c>
      <c r="D23" s="1" t="s">
        <v>106</v>
      </c>
      <c r="E23" s="24">
        <f>2/2.4</f>
        <v>0.83333333333333337</v>
      </c>
      <c r="F23" s="56">
        <v>0</v>
      </c>
    </row>
    <row r="24" spans="2:6" ht="24.95" customHeight="1" x14ac:dyDescent="0.25">
      <c r="B24" s="1">
        <v>135</v>
      </c>
      <c r="C24" s="1" t="s">
        <v>122</v>
      </c>
      <c r="D24" s="1" t="s">
        <v>106</v>
      </c>
      <c r="E24" s="24">
        <v>20</v>
      </c>
      <c r="F24" s="56">
        <v>0</v>
      </c>
    </row>
    <row r="25" spans="2:6" ht="24.95" customHeight="1" x14ac:dyDescent="0.25">
      <c r="B25" s="1">
        <v>136</v>
      </c>
      <c r="C25" s="1" t="s">
        <v>123</v>
      </c>
      <c r="D25" s="1" t="s">
        <v>106</v>
      </c>
      <c r="E25" s="24">
        <v>28</v>
      </c>
      <c r="F25" s="56">
        <v>0</v>
      </c>
    </row>
    <row r="26" spans="2:6" ht="24.95" customHeight="1" x14ac:dyDescent="0.25">
      <c r="B26" s="1">
        <v>137</v>
      </c>
      <c r="C26" s="1" t="s">
        <v>124</v>
      </c>
      <c r="D26" s="1" t="s">
        <v>106</v>
      </c>
      <c r="E26" s="1">
        <v>23</v>
      </c>
      <c r="F26" s="56">
        <v>0</v>
      </c>
    </row>
    <row r="27" spans="2:6" ht="24.95" customHeight="1" x14ac:dyDescent="0.25">
      <c r="B27" s="1">
        <v>138</v>
      </c>
      <c r="C27" s="1" t="s">
        <v>125</v>
      </c>
      <c r="D27" s="1" t="s">
        <v>126</v>
      </c>
      <c r="E27" s="1">
        <v>8.0000000000000002E-3</v>
      </c>
      <c r="F27" s="56">
        <v>0</v>
      </c>
    </row>
    <row r="28" spans="2:6" ht="24.95" customHeight="1" x14ac:dyDescent="0.25">
      <c r="B28" s="1">
        <v>139</v>
      </c>
      <c r="C28" s="1" t="s">
        <v>127</v>
      </c>
      <c r="D28" s="1" t="s">
        <v>128</v>
      </c>
      <c r="E28" s="1">
        <v>0.4</v>
      </c>
      <c r="F28" s="56">
        <v>0</v>
      </c>
    </row>
    <row r="29" spans="2:6" ht="24.95" customHeight="1" x14ac:dyDescent="0.25">
      <c r="B29" s="1">
        <v>1310</v>
      </c>
      <c r="C29" s="1" t="s">
        <v>129</v>
      </c>
      <c r="D29" s="1" t="s">
        <v>130</v>
      </c>
      <c r="E29" s="1">
        <v>0.04</v>
      </c>
      <c r="F29" s="56">
        <v>0</v>
      </c>
    </row>
    <row r="30" spans="2:6" ht="43.5" customHeight="1" x14ac:dyDescent="0.25">
      <c r="B30" s="1">
        <v>1311</v>
      </c>
      <c r="C30" s="25" t="s">
        <v>131</v>
      </c>
      <c r="D30" s="1" t="s">
        <v>65</v>
      </c>
      <c r="E30" s="1">
        <v>1</v>
      </c>
      <c r="F30" s="56">
        <v>0</v>
      </c>
    </row>
    <row r="31" spans="2:6" ht="24.95" customHeight="1" x14ac:dyDescent="0.2">
      <c r="B31" s="51" t="s">
        <v>17</v>
      </c>
      <c r="C31" s="12" t="s">
        <v>132</v>
      </c>
      <c r="D31" s="14" t="s">
        <v>65</v>
      </c>
      <c r="E31" s="60">
        <f>'MEMORIAS DE CÁLCULO '!G17</f>
        <v>30.137900000000002</v>
      </c>
      <c r="F31" s="61"/>
    </row>
    <row r="32" spans="2:6" ht="24.95" customHeight="1" x14ac:dyDescent="0.25">
      <c r="B32" s="1">
        <v>141</v>
      </c>
      <c r="C32" s="1" t="s">
        <v>133</v>
      </c>
      <c r="D32" s="1" t="s">
        <v>65</v>
      </c>
      <c r="E32" s="1">
        <v>1</v>
      </c>
      <c r="F32" s="56">
        <v>0</v>
      </c>
    </row>
    <row r="33" spans="2:6" ht="24.95" customHeight="1" x14ac:dyDescent="0.25">
      <c r="B33" s="1">
        <v>142</v>
      </c>
      <c r="C33" s="1" t="s">
        <v>134</v>
      </c>
      <c r="D33" s="1" t="s">
        <v>65</v>
      </c>
      <c r="E33" s="1">
        <v>1</v>
      </c>
      <c r="F33" s="56">
        <v>0</v>
      </c>
    </row>
    <row r="34" spans="2:6" ht="24.95" customHeight="1" x14ac:dyDescent="0.2">
      <c r="B34" s="51" t="s">
        <v>18</v>
      </c>
      <c r="C34" s="12" t="s">
        <v>135</v>
      </c>
      <c r="D34" s="12" t="s">
        <v>65</v>
      </c>
      <c r="E34" s="29">
        <f>'MEMORIAS DE CÁLCULO '!G29</f>
        <v>226.34699999999998</v>
      </c>
      <c r="F34" s="61"/>
    </row>
    <row r="35" spans="2:6" ht="31.5" customHeight="1" x14ac:dyDescent="0.25">
      <c r="B35" s="1">
        <v>151</v>
      </c>
      <c r="C35" s="25" t="s">
        <v>136</v>
      </c>
      <c r="D35" s="1" t="s">
        <v>137</v>
      </c>
      <c r="E35" s="1">
        <v>0.65</v>
      </c>
      <c r="F35" s="56">
        <v>0</v>
      </c>
    </row>
    <row r="36" spans="2:6" ht="24.95" customHeight="1" x14ac:dyDescent="0.25">
      <c r="B36" s="1">
        <v>152</v>
      </c>
      <c r="C36" s="1" t="s">
        <v>138</v>
      </c>
      <c r="D36" s="1" t="s">
        <v>65</v>
      </c>
      <c r="E36" s="1">
        <v>1</v>
      </c>
      <c r="F36" s="56">
        <v>0</v>
      </c>
    </row>
    <row r="37" spans="2:6" ht="45" customHeight="1" x14ac:dyDescent="0.2">
      <c r="B37" s="51" t="s">
        <v>19</v>
      </c>
      <c r="C37" s="13" t="s">
        <v>139</v>
      </c>
      <c r="D37" s="12" t="s">
        <v>111</v>
      </c>
      <c r="E37" s="12">
        <v>1</v>
      </c>
      <c r="F37" s="61"/>
    </row>
    <row r="38" spans="2:6" ht="97.5" customHeight="1" x14ac:dyDescent="0.25">
      <c r="B38" s="1">
        <v>161</v>
      </c>
      <c r="C38" s="25" t="s">
        <v>140</v>
      </c>
      <c r="D38" s="1" t="s">
        <v>103</v>
      </c>
      <c r="E38" s="1">
        <v>1</v>
      </c>
      <c r="F38" s="56">
        <v>0</v>
      </c>
    </row>
    <row r="39" spans="2:6" ht="80.25" customHeight="1" x14ac:dyDescent="0.25">
      <c r="B39" s="1">
        <v>162</v>
      </c>
      <c r="C39" s="25" t="s">
        <v>141</v>
      </c>
      <c r="D39" s="1" t="s">
        <v>103</v>
      </c>
      <c r="E39" s="1">
        <v>2</v>
      </c>
      <c r="F39" s="56">
        <v>0</v>
      </c>
    </row>
    <row r="40" spans="2:6" ht="24" customHeight="1" x14ac:dyDescent="0.25">
      <c r="B40" s="1">
        <v>163</v>
      </c>
      <c r="C40" s="25" t="s">
        <v>142</v>
      </c>
      <c r="D40" s="1" t="s">
        <v>103</v>
      </c>
      <c r="E40" s="1">
        <v>1</v>
      </c>
      <c r="F40" s="56">
        <v>0</v>
      </c>
    </row>
    <row r="41" spans="2:6" ht="36.75" customHeight="1" x14ac:dyDescent="0.25">
      <c r="B41" s="1">
        <v>164</v>
      </c>
      <c r="C41" s="25" t="s">
        <v>143</v>
      </c>
      <c r="D41" s="1" t="s">
        <v>103</v>
      </c>
      <c r="E41" s="1">
        <v>1</v>
      </c>
      <c r="F41" s="56">
        <v>0</v>
      </c>
    </row>
    <row r="42" spans="2:6" ht="36.75" customHeight="1" x14ac:dyDescent="0.25">
      <c r="B42" s="1">
        <v>165</v>
      </c>
      <c r="C42" s="25" t="s">
        <v>144</v>
      </c>
      <c r="D42" s="1" t="s">
        <v>145</v>
      </c>
      <c r="E42" s="1">
        <f>2.1+1+2.1+2.1+1.5+2.1</f>
        <v>10.9</v>
      </c>
      <c r="F42" s="56">
        <v>0</v>
      </c>
    </row>
    <row r="43" spans="2:6" ht="36.75" customHeight="1" x14ac:dyDescent="0.25">
      <c r="B43" s="1">
        <v>166</v>
      </c>
      <c r="C43" s="25" t="s">
        <v>146</v>
      </c>
      <c r="D43" s="1" t="s">
        <v>103</v>
      </c>
      <c r="E43" s="1">
        <f>1.5*2.1+1*2.1</f>
        <v>5.25</v>
      </c>
      <c r="F43" s="56">
        <v>0</v>
      </c>
    </row>
    <row r="44" spans="2:6" ht="36.75" customHeight="1" x14ac:dyDescent="0.25">
      <c r="B44" s="1">
        <v>167</v>
      </c>
      <c r="C44" s="25" t="s">
        <v>147</v>
      </c>
      <c r="D44" s="1" t="s">
        <v>103</v>
      </c>
      <c r="E44" s="1">
        <v>3</v>
      </c>
      <c r="F44" s="56">
        <v>0</v>
      </c>
    </row>
    <row r="45" spans="2:6" ht="36.75" customHeight="1" x14ac:dyDescent="0.25">
      <c r="B45" s="1">
        <v>168</v>
      </c>
      <c r="C45" s="25" t="s">
        <v>148</v>
      </c>
      <c r="D45" s="1" t="s">
        <v>103</v>
      </c>
      <c r="E45" s="1">
        <v>3</v>
      </c>
      <c r="F45" s="56">
        <v>0</v>
      </c>
    </row>
    <row r="46" spans="2:6" ht="24.95" customHeight="1" x14ac:dyDescent="0.25">
      <c r="B46" s="1">
        <v>169</v>
      </c>
      <c r="C46" s="1" t="s">
        <v>149</v>
      </c>
      <c r="D46" s="1" t="s">
        <v>103</v>
      </c>
      <c r="E46" s="1">
        <v>1</v>
      </c>
      <c r="F46" s="56">
        <v>0</v>
      </c>
    </row>
    <row r="47" spans="2:6" ht="24.95" customHeight="1" x14ac:dyDescent="0.25">
      <c r="B47" s="1">
        <v>1610</v>
      </c>
      <c r="C47" s="1" t="s">
        <v>150</v>
      </c>
      <c r="D47" s="1" t="s">
        <v>103</v>
      </c>
      <c r="E47" s="1">
        <v>1</v>
      </c>
      <c r="F47" s="56">
        <v>0</v>
      </c>
    </row>
    <row r="48" spans="2:6" ht="24.95" customHeight="1" x14ac:dyDescent="0.25">
      <c r="B48" s="1">
        <v>1611</v>
      </c>
      <c r="C48" s="1" t="s">
        <v>151</v>
      </c>
      <c r="D48" s="1" t="s">
        <v>111</v>
      </c>
      <c r="E48" s="1">
        <v>1</v>
      </c>
      <c r="F48" s="56">
        <v>0</v>
      </c>
    </row>
    <row r="49" spans="2:6" ht="24.95" customHeight="1" x14ac:dyDescent="0.25">
      <c r="B49" s="51" t="s">
        <v>20</v>
      </c>
      <c r="C49" s="12" t="s">
        <v>152</v>
      </c>
      <c r="D49" s="12"/>
      <c r="E49" s="12"/>
      <c r="F49" s="64"/>
    </row>
    <row r="50" spans="2:6" ht="66" customHeight="1" x14ac:dyDescent="0.25">
      <c r="B50" s="1">
        <v>171</v>
      </c>
      <c r="C50" s="25" t="s">
        <v>153</v>
      </c>
      <c r="D50" s="1" t="s">
        <v>103</v>
      </c>
      <c r="E50" s="1">
        <v>1</v>
      </c>
      <c r="F50" s="56">
        <v>0</v>
      </c>
    </row>
    <row r="51" spans="2:6" ht="24.95" customHeight="1" x14ac:dyDescent="0.25">
      <c r="B51" s="1">
        <v>172</v>
      </c>
      <c r="C51" s="1" t="s">
        <v>154</v>
      </c>
      <c r="D51" s="1" t="s">
        <v>111</v>
      </c>
      <c r="E51" s="1">
        <v>1</v>
      </c>
      <c r="F51" s="56">
        <v>0</v>
      </c>
    </row>
    <row r="52" spans="2:6" ht="24.95" customHeight="1" x14ac:dyDescent="0.25">
      <c r="B52" s="51" t="s">
        <v>21</v>
      </c>
      <c r="C52" s="12" t="s">
        <v>155</v>
      </c>
      <c r="D52" s="12" t="s">
        <v>65</v>
      </c>
      <c r="E52" s="29">
        <f>'MEMORIAS DE CÁLCULO '!G35</f>
        <v>67.899000000000001</v>
      </c>
      <c r="F52" s="63"/>
    </row>
    <row r="53" spans="2:6" ht="54" customHeight="1" x14ac:dyDescent="0.25">
      <c r="B53" s="1">
        <v>181</v>
      </c>
      <c r="C53" s="25" t="s">
        <v>156</v>
      </c>
      <c r="D53" s="1" t="s">
        <v>65</v>
      </c>
      <c r="E53" s="1">
        <v>1</v>
      </c>
      <c r="F53" s="56">
        <v>0</v>
      </c>
    </row>
    <row r="54" spans="2:6" ht="24.95" customHeight="1" x14ac:dyDescent="0.25">
      <c r="B54" s="1">
        <v>182</v>
      </c>
      <c r="C54" s="1" t="s">
        <v>157</v>
      </c>
      <c r="D54" s="1" t="s">
        <v>101</v>
      </c>
      <c r="E54" s="1">
        <v>1</v>
      </c>
      <c r="F54" s="56">
        <v>0</v>
      </c>
    </row>
    <row r="55" spans="2:6" ht="24.95" customHeight="1" x14ac:dyDescent="0.25">
      <c r="B55" s="51" t="s">
        <v>22</v>
      </c>
      <c r="C55" s="12" t="s">
        <v>158</v>
      </c>
      <c r="D55" s="12"/>
      <c r="E55" s="12"/>
      <c r="F55" s="63"/>
    </row>
    <row r="56" spans="2:6" ht="42" customHeight="1" x14ac:dyDescent="0.25">
      <c r="B56" s="1">
        <v>191</v>
      </c>
      <c r="C56" s="25" t="s">
        <v>159</v>
      </c>
      <c r="D56" s="1" t="s">
        <v>160</v>
      </c>
      <c r="E56" s="1">
        <v>6</v>
      </c>
      <c r="F56" s="56">
        <v>0</v>
      </c>
    </row>
    <row r="57" spans="2:6" ht="24.95" customHeight="1" x14ac:dyDescent="0.25">
      <c r="B57" s="1">
        <v>192</v>
      </c>
      <c r="C57" s="1" t="s">
        <v>161</v>
      </c>
      <c r="D57" s="1" t="s">
        <v>162</v>
      </c>
      <c r="E57" s="1">
        <v>1</v>
      </c>
      <c r="F57" s="56">
        <v>0</v>
      </c>
    </row>
    <row r="58" spans="2:6" ht="24.95" customHeight="1" x14ac:dyDescent="0.25">
      <c r="B58" s="51" t="s">
        <v>23</v>
      </c>
      <c r="C58" s="12" t="s">
        <v>163</v>
      </c>
      <c r="D58" s="12"/>
      <c r="E58" s="12"/>
      <c r="F58" s="63"/>
    </row>
    <row r="59" spans="2:6" ht="67.5" customHeight="1" x14ac:dyDescent="0.25">
      <c r="B59" s="1">
        <v>1101</v>
      </c>
      <c r="C59" s="25" t="s">
        <v>164</v>
      </c>
      <c r="D59" s="1" t="s">
        <v>103</v>
      </c>
      <c r="E59" s="1">
        <v>1</v>
      </c>
      <c r="F59" s="56">
        <v>0</v>
      </c>
    </row>
    <row r="60" spans="2:6" ht="75" customHeight="1" x14ac:dyDescent="0.25">
      <c r="B60" s="1">
        <v>1102</v>
      </c>
      <c r="C60" s="25" t="s">
        <v>165</v>
      </c>
      <c r="D60" s="1" t="s">
        <v>103</v>
      </c>
      <c r="E60" s="1">
        <v>2</v>
      </c>
      <c r="F60" s="56">
        <v>0</v>
      </c>
    </row>
    <row r="61" spans="2:6" ht="24.95" customHeight="1" x14ac:dyDescent="0.25">
      <c r="B61" s="51" t="s">
        <v>24</v>
      </c>
      <c r="C61" s="12" t="s">
        <v>166</v>
      </c>
      <c r="D61" s="12"/>
      <c r="E61" s="12"/>
      <c r="F61" s="63"/>
    </row>
    <row r="62" spans="2:6" ht="24.95" customHeight="1" x14ac:dyDescent="0.25">
      <c r="B62" s="1">
        <v>1111</v>
      </c>
      <c r="C62" s="1" t="s">
        <v>167</v>
      </c>
      <c r="D62" s="1" t="s">
        <v>103</v>
      </c>
      <c r="E62" s="1">
        <v>2</v>
      </c>
      <c r="F62" s="56">
        <v>0</v>
      </c>
    </row>
    <row r="63" spans="2:6" ht="24.95" customHeight="1" x14ac:dyDescent="0.25">
      <c r="B63" s="1">
        <v>1112</v>
      </c>
      <c r="C63" s="1" t="s">
        <v>168</v>
      </c>
      <c r="D63" s="1" t="s">
        <v>111</v>
      </c>
      <c r="E63" s="1">
        <v>1</v>
      </c>
      <c r="F63" s="56">
        <v>0</v>
      </c>
    </row>
    <row r="64" spans="2:6" ht="24.95" customHeight="1" x14ac:dyDescent="0.25">
      <c r="B64" s="51" t="s">
        <v>25</v>
      </c>
      <c r="C64" s="12" t="s">
        <v>169</v>
      </c>
      <c r="D64" s="12"/>
      <c r="E64" s="12"/>
      <c r="F64" s="63"/>
    </row>
    <row r="65" spans="2:6" ht="24.95" customHeight="1" x14ac:dyDescent="0.25">
      <c r="B65" s="1">
        <v>1121</v>
      </c>
      <c r="C65" s="1" t="s">
        <v>170</v>
      </c>
      <c r="D65" s="1" t="s">
        <v>106</v>
      </c>
      <c r="E65" s="1">
        <v>4</v>
      </c>
      <c r="F65" s="56">
        <v>0</v>
      </c>
    </row>
    <row r="66" spans="2:6" ht="42" customHeight="1" x14ac:dyDescent="0.25">
      <c r="B66" s="1">
        <v>1122</v>
      </c>
      <c r="C66" s="25" t="s">
        <v>171</v>
      </c>
      <c r="D66" s="1" t="s">
        <v>103</v>
      </c>
      <c r="E66" s="1">
        <v>1</v>
      </c>
      <c r="F66" s="56">
        <v>0</v>
      </c>
    </row>
    <row r="67" spans="2:6" ht="24.95" customHeight="1" x14ac:dyDescent="0.25">
      <c r="B67" s="1">
        <v>1123</v>
      </c>
      <c r="C67" s="1" t="s">
        <v>172</v>
      </c>
      <c r="D67" s="1" t="s">
        <v>101</v>
      </c>
      <c r="E67" s="1">
        <v>1</v>
      </c>
      <c r="F67" s="56">
        <v>0</v>
      </c>
    </row>
    <row r="68" spans="2:6" ht="24.95" customHeight="1" x14ac:dyDescent="0.25">
      <c r="B68" s="63" t="s">
        <v>26</v>
      </c>
      <c r="C68" s="65" t="s">
        <v>173</v>
      </c>
      <c r="D68" s="63"/>
      <c r="E68" s="63"/>
      <c r="F68" s="63">
        <v>0</v>
      </c>
    </row>
    <row r="69" spans="2:6" ht="24.95" customHeight="1" x14ac:dyDescent="0.25">
      <c r="B69" s="1">
        <v>1131</v>
      </c>
      <c r="C69" s="1" t="s">
        <v>174</v>
      </c>
      <c r="D69" s="1" t="s">
        <v>111</v>
      </c>
      <c r="E69" s="1">
        <v>1</v>
      </c>
      <c r="F69" s="56">
        <v>0</v>
      </c>
    </row>
    <row r="70" spans="2:6" ht="24.95" customHeight="1" x14ac:dyDescent="0.25">
      <c r="B70" s="1">
        <v>1132</v>
      </c>
      <c r="C70" s="1" t="s">
        <v>175</v>
      </c>
      <c r="D70" s="1" t="s">
        <v>111</v>
      </c>
      <c r="E70" s="1">
        <v>1</v>
      </c>
      <c r="F70" s="56">
        <v>0</v>
      </c>
    </row>
    <row r="71" spans="2:6" ht="24.95" customHeight="1" x14ac:dyDescent="0.25">
      <c r="B71" s="1"/>
      <c r="C71" s="1"/>
      <c r="D71" s="1"/>
      <c r="E71" s="1"/>
      <c r="F71" s="56"/>
    </row>
    <row r="72" spans="2:6" ht="24.95" customHeight="1" thickBot="1" x14ac:dyDescent="0.35">
      <c r="B72" s="104" t="s">
        <v>54</v>
      </c>
      <c r="C72" s="104"/>
      <c r="D72" s="104" t="s">
        <v>176</v>
      </c>
      <c r="E72" s="104"/>
      <c r="F72" s="104"/>
    </row>
    <row r="73" spans="2:6" ht="24.95" customHeight="1" x14ac:dyDescent="0.25">
      <c r="B73" s="3" t="s">
        <v>98</v>
      </c>
      <c r="C73" s="3" t="s">
        <v>29</v>
      </c>
      <c r="D73" s="3" t="s">
        <v>10</v>
      </c>
      <c r="E73" s="3" t="s">
        <v>11</v>
      </c>
      <c r="F73" s="55" t="s">
        <v>99</v>
      </c>
    </row>
    <row r="74" spans="2:6" ht="24.95" customHeight="1" x14ac:dyDescent="0.25">
      <c r="B74" s="51" t="s">
        <v>33</v>
      </c>
      <c r="C74" s="12" t="s">
        <v>177</v>
      </c>
      <c r="D74" s="12"/>
      <c r="E74" s="12"/>
      <c r="F74" s="63"/>
    </row>
    <row r="75" spans="2:6" ht="24.95" customHeight="1" x14ac:dyDescent="0.25">
      <c r="B75" s="1">
        <v>311</v>
      </c>
      <c r="C75" s="1" t="s">
        <v>178</v>
      </c>
      <c r="D75" s="1" t="s">
        <v>179</v>
      </c>
      <c r="E75" s="1">
        <v>50</v>
      </c>
      <c r="F75" s="56">
        <v>0</v>
      </c>
    </row>
    <row r="76" spans="2:6" ht="24.95" customHeight="1" x14ac:dyDescent="0.25">
      <c r="B76" s="1">
        <v>312</v>
      </c>
      <c r="C76" s="1" t="s">
        <v>180</v>
      </c>
      <c r="D76" s="1" t="s">
        <v>181</v>
      </c>
      <c r="E76" s="1">
        <v>1</v>
      </c>
      <c r="F76" s="56">
        <v>0</v>
      </c>
    </row>
    <row r="77" spans="2:6" ht="24.95" customHeight="1" x14ac:dyDescent="0.25">
      <c r="B77" s="1">
        <v>313</v>
      </c>
      <c r="C77" s="1" t="s">
        <v>182</v>
      </c>
      <c r="D77" s="1" t="s">
        <v>181</v>
      </c>
      <c r="E77" s="1">
        <v>1</v>
      </c>
      <c r="F77" s="56">
        <v>0</v>
      </c>
    </row>
    <row r="78" spans="2:6" ht="24.95" customHeight="1" x14ac:dyDescent="0.25">
      <c r="B78" s="12" t="s">
        <v>34</v>
      </c>
      <c r="C78" s="12" t="s">
        <v>183</v>
      </c>
      <c r="D78" s="12"/>
      <c r="E78" s="12"/>
      <c r="F78" s="12"/>
    </row>
    <row r="79" spans="2:6" ht="24.95" customHeight="1" x14ac:dyDescent="0.25">
      <c r="B79" s="1">
        <v>321</v>
      </c>
      <c r="C79" s="1" t="s">
        <v>178</v>
      </c>
      <c r="D79" s="1" t="s">
        <v>179</v>
      </c>
      <c r="E79" s="1">
        <v>45</v>
      </c>
      <c r="F79" s="56">
        <v>0</v>
      </c>
    </row>
    <row r="80" spans="2:6" ht="24.95" customHeight="1" x14ac:dyDescent="0.25">
      <c r="B80" s="1">
        <v>322</v>
      </c>
      <c r="C80" s="1" t="s">
        <v>180</v>
      </c>
      <c r="D80" s="1" t="s">
        <v>181</v>
      </c>
      <c r="E80" s="1">
        <v>1</v>
      </c>
      <c r="F80" s="56">
        <v>0</v>
      </c>
    </row>
    <row r="81" spans="2:6" ht="24.95" customHeight="1" x14ac:dyDescent="0.25">
      <c r="B81" s="1">
        <v>323</v>
      </c>
      <c r="C81" s="1" t="s">
        <v>184</v>
      </c>
      <c r="D81" s="1" t="s">
        <v>181</v>
      </c>
      <c r="E81" s="1">
        <v>1</v>
      </c>
      <c r="F81" s="56">
        <v>0</v>
      </c>
    </row>
    <row r="82" spans="2:6" ht="24.95" customHeight="1" x14ac:dyDescent="0.25">
      <c r="B82" s="63" t="s">
        <v>35</v>
      </c>
      <c r="C82" s="63" t="s">
        <v>185</v>
      </c>
      <c r="D82" s="63"/>
      <c r="E82" s="63"/>
      <c r="F82" s="63"/>
    </row>
    <row r="83" spans="2:6" ht="24.95" customHeight="1" x14ac:dyDescent="0.25">
      <c r="B83" s="1">
        <v>331</v>
      </c>
      <c r="C83" s="1" t="s">
        <v>186</v>
      </c>
      <c r="D83" s="1" t="s">
        <v>179</v>
      </c>
      <c r="E83" s="1">
        <v>18</v>
      </c>
      <c r="F83" s="56">
        <v>0</v>
      </c>
    </row>
    <row r="84" spans="2:6" ht="24.95" customHeight="1" x14ac:dyDescent="0.25">
      <c r="B84" s="1">
        <v>332</v>
      </c>
      <c r="C84" s="1" t="s">
        <v>187</v>
      </c>
      <c r="D84" s="1" t="s">
        <v>179</v>
      </c>
      <c r="E84" s="1">
        <v>18</v>
      </c>
      <c r="F84" s="56">
        <v>0</v>
      </c>
    </row>
    <row r="85" spans="2:6" ht="24.95" customHeight="1" x14ac:dyDescent="0.25">
      <c r="B85" s="1">
        <v>333</v>
      </c>
      <c r="C85" s="1" t="s">
        <v>180</v>
      </c>
      <c r="D85" s="1" t="s">
        <v>181</v>
      </c>
      <c r="E85" s="1">
        <v>1</v>
      </c>
      <c r="F85" s="56">
        <v>0</v>
      </c>
    </row>
    <row r="86" spans="2:6" ht="24.95" customHeight="1" x14ac:dyDescent="0.25">
      <c r="B86" s="1">
        <v>334</v>
      </c>
      <c r="C86" s="1" t="s">
        <v>188</v>
      </c>
      <c r="D86" s="1" t="s">
        <v>181</v>
      </c>
      <c r="E86" s="1">
        <v>1</v>
      </c>
      <c r="F86" s="56">
        <v>0</v>
      </c>
    </row>
    <row r="87" spans="2:6" ht="24.95" customHeight="1" x14ac:dyDescent="0.25">
      <c r="B87" s="51" t="s">
        <v>36</v>
      </c>
      <c r="C87" s="12" t="s">
        <v>189</v>
      </c>
      <c r="D87" s="12"/>
      <c r="E87" s="12"/>
      <c r="F87" s="63"/>
    </row>
    <row r="88" spans="2:6" ht="24.95" customHeight="1" x14ac:dyDescent="0.25">
      <c r="B88" s="1">
        <v>341</v>
      </c>
      <c r="C88" s="1" t="s">
        <v>186</v>
      </c>
      <c r="D88" s="1" t="s">
        <v>179</v>
      </c>
      <c r="E88" s="1">
        <v>45</v>
      </c>
      <c r="F88" s="57">
        <v>0</v>
      </c>
    </row>
    <row r="89" spans="2:6" ht="24.95" customHeight="1" x14ac:dyDescent="0.25">
      <c r="B89" s="1">
        <v>342</v>
      </c>
      <c r="C89" s="1" t="s">
        <v>187</v>
      </c>
      <c r="D89" s="1" t="s">
        <v>179</v>
      </c>
      <c r="E89" s="1">
        <v>45</v>
      </c>
      <c r="F89" s="57">
        <v>0</v>
      </c>
    </row>
    <row r="90" spans="2:6" ht="24.95" customHeight="1" x14ac:dyDescent="0.25">
      <c r="B90" s="1">
        <v>343</v>
      </c>
      <c r="C90" s="1" t="s">
        <v>180</v>
      </c>
      <c r="D90" s="1" t="s">
        <v>181</v>
      </c>
      <c r="E90" s="1">
        <v>1</v>
      </c>
      <c r="F90" s="57">
        <v>0</v>
      </c>
    </row>
    <row r="91" spans="2:6" ht="24.95" customHeight="1" x14ac:dyDescent="0.25">
      <c r="B91" s="1">
        <v>344</v>
      </c>
      <c r="C91" s="1" t="s">
        <v>190</v>
      </c>
      <c r="D91" s="1" t="s">
        <v>181</v>
      </c>
      <c r="E91" s="1">
        <v>1</v>
      </c>
      <c r="F91" s="57">
        <v>0</v>
      </c>
    </row>
    <row r="92" spans="2:6" ht="24.95" customHeight="1" x14ac:dyDescent="0.25">
      <c r="B92" s="51" t="s">
        <v>37</v>
      </c>
      <c r="C92" s="12" t="s">
        <v>191</v>
      </c>
      <c r="D92" s="12"/>
      <c r="E92" s="12"/>
      <c r="F92" s="63"/>
    </row>
    <row r="93" spans="2:6" ht="24.95" customHeight="1" x14ac:dyDescent="0.25">
      <c r="B93" s="1">
        <v>351</v>
      </c>
      <c r="C93" s="1" t="s">
        <v>192</v>
      </c>
      <c r="D93" s="1" t="s">
        <v>179</v>
      </c>
      <c r="E93" s="1">
        <v>18</v>
      </c>
      <c r="F93" s="57">
        <v>0</v>
      </c>
    </row>
    <row r="94" spans="2:6" ht="24.95" customHeight="1" x14ac:dyDescent="0.25">
      <c r="B94" s="1">
        <v>352</v>
      </c>
      <c r="C94" s="1" t="s">
        <v>193</v>
      </c>
      <c r="D94" s="1" t="s">
        <v>179</v>
      </c>
      <c r="E94" s="1">
        <v>18</v>
      </c>
      <c r="F94" s="57">
        <v>0</v>
      </c>
    </row>
    <row r="95" spans="2:6" ht="24.95" customHeight="1" x14ac:dyDescent="0.25">
      <c r="B95" s="1">
        <v>353</v>
      </c>
      <c r="C95" s="1" t="s">
        <v>180</v>
      </c>
      <c r="D95" s="1" t="s">
        <v>181</v>
      </c>
      <c r="E95" s="1">
        <v>1</v>
      </c>
      <c r="F95" s="57">
        <v>0</v>
      </c>
    </row>
    <row r="96" spans="2:6" ht="24.95" customHeight="1" x14ac:dyDescent="0.25">
      <c r="B96" s="1">
        <v>354</v>
      </c>
      <c r="C96" s="1" t="s">
        <v>194</v>
      </c>
      <c r="D96" s="1" t="s">
        <v>181</v>
      </c>
      <c r="E96" s="1">
        <v>1</v>
      </c>
      <c r="F96" s="57">
        <v>0</v>
      </c>
    </row>
    <row r="97" spans="2:6" ht="24.95" customHeight="1" x14ac:dyDescent="0.25">
      <c r="B97" s="51" t="s">
        <v>38</v>
      </c>
      <c r="C97" s="12" t="s">
        <v>195</v>
      </c>
      <c r="D97" s="12"/>
      <c r="E97" s="12"/>
      <c r="F97" s="63"/>
    </row>
    <row r="98" spans="2:6" ht="24.95" customHeight="1" x14ac:dyDescent="0.25">
      <c r="B98" s="1">
        <v>361</v>
      </c>
      <c r="C98" s="1" t="s">
        <v>192</v>
      </c>
      <c r="D98" s="1" t="s">
        <v>179</v>
      </c>
      <c r="E98" s="1">
        <v>18</v>
      </c>
      <c r="F98" s="57">
        <v>0</v>
      </c>
    </row>
    <row r="99" spans="2:6" ht="24.95" customHeight="1" x14ac:dyDescent="0.25">
      <c r="B99" s="1">
        <v>362</v>
      </c>
      <c r="C99" s="1" t="s">
        <v>196</v>
      </c>
      <c r="D99" s="1" t="s">
        <v>179</v>
      </c>
      <c r="E99" s="1">
        <v>18</v>
      </c>
      <c r="F99" s="57">
        <v>0</v>
      </c>
    </row>
    <row r="100" spans="2:6" ht="24.95" customHeight="1" x14ac:dyDescent="0.25">
      <c r="B100" s="1">
        <v>363</v>
      </c>
      <c r="C100" s="1" t="s">
        <v>193</v>
      </c>
      <c r="D100" s="1" t="s">
        <v>179</v>
      </c>
      <c r="E100" s="1">
        <v>18</v>
      </c>
      <c r="F100" s="57">
        <v>0</v>
      </c>
    </row>
    <row r="101" spans="2:6" ht="24.95" customHeight="1" x14ac:dyDescent="0.25">
      <c r="B101" s="1">
        <v>364</v>
      </c>
      <c r="C101" s="1" t="s">
        <v>180</v>
      </c>
      <c r="D101" s="1" t="s">
        <v>181</v>
      </c>
      <c r="E101" s="1">
        <v>1</v>
      </c>
      <c r="F101" s="57">
        <v>0</v>
      </c>
    </row>
    <row r="102" spans="2:6" ht="24.95" customHeight="1" x14ac:dyDescent="0.25">
      <c r="B102" s="1">
        <v>365</v>
      </c>
      <c r="C102" s="1" t="s">
        <v>197</v>
      </c>
      <c r="D102" s="1" t="s">
        <v>181</v>
      </c>
      <c r="E102" s="1">
        <v>1</v>
      </c>
      <c r="F102" s="57">
        <v>0</v>
      </c>
    </row>
    <row r="103" spans="2:6" ht="24.95" customHeight="1" x14ac:dyDescent="0.25">
      <c r="B103" s="51" t="s">
        <v>39</v>
      </c>
      <c r="C103" s="13" t="s">
        <v>198</v>
      </c>
      <c r="D103" s="12"/>
      <c r="E103" s="12"/>
      <c r="F103" s="63"/>
    </row>
    <row r="104" spans="2:6" ht="24.95" customHeight="1" x14ac:dyDescent="0.25">
      <c r="B104" s="1">
        <v>371</v>
      </c>
      <c r="C104" s="1" t="s">
        <v>199</v>
      </c>
      <c r="D104" s="1" t="s">
        <v>179</v>
      </c>
      <c r="E104" s="1">
        <v>26</v>
      </c>
      <c r="F104" s="57">
        <v>0</v>
      </c>
    </row>
    <row r="105" spans="2:6" ht="24.95" customHeight="1" x14ac:dyDescent="0.25">
      <c r="B105" s="1">
        <v>372</v>
      </c>
      <c r="C105" s="1" t="s">
        <v>200</v>
      </c>
      <c r="D105" s="1" t="s">
        <v>179</v>
      </c>
      <c r="E105" s="1">
        <v>26</v>
      </c>
      <c r="F105" s="57">
        <v>0</v>
      </c>
    </row>
    <row r="106" spans="2:6" ht="24.95" customHeight="1" x14ac:dyDescent="0.25">
      <c r="B106" s="1">
        <v>373</v>
      </c>
      <c r="C106" s="1" t="s">
        <v>180</v>
      </c>
      <c r="D106" s="1" t="s">
        <v>181</v>
      </c>
      <c r="E106" s="1">
        <v>1</v>
      </c>
      <c r="F106" s="57">
        <v>0</v>
      </c>
    </row>
    <row r="107" spans="2:6" ht="31.5" customHeight="1" x14ac:dyDescent="0.25">
      <c r="B107" s="1">
        <v>374</v>
      </c>
      <c r="C107" s="25" t="s">
        <v>201</v>
      </c>
      <c r="D107" s="1" t="s">
        <v>181</v>
      </c>
      <c r="E107" s="1">
        <v>1</v>
      </c>
      <c r="F107" s="57">
        <v>0</v>
      </c>
    </row>
    <row r="108" spans="2:6" ht="24.95" customHeight="1" x14ac:dyDescent="0.25">
      <c r="B108" s="51" t="s">
        <v>40</v>
      </c>
      <c r="C108" s="13" t="s">
        <v>202</v>
      </c>
      <c r="D108" s="12"/>
      <c r="E108" s="12"/>
      <c r="F108" s="63"/>
    </row>
    <row r="109" spans="2:6" ht="24.95" customHeight="1" x14ac:dyDescent="0.25">
      <c r="B109" s="1">
        <v>381</v>
      </c>
      <c r="C109" s="1" t="s">
        <v>203</v>
      </c>
      <c r="D109" s="1" t="s">
        <v>179</v>
      </c>
      <c r="E109" s="1">
        <v>260</v>
      </c>
      <c r="F109" s="57">
        <v>0</v>
      </c>
    </row>
    <row r="110" spans="2:6" ht="24.95" customHeight="1" x14ac:dyDescent="0.25">
      <c r="B110" s="1">
        <v>382</v>
      </c>
      <c r="C110" s="1" t="s">
        <v>204</v>
      </c>
      <c r="D110" s="1" t="s">
        <v>179</v>
      </c>
      <c r="E110" s="1">
        <v>30</v>
      </c>
      <c r="F110" s="57">
        <v>0</v>
      </c>
    </row>
    <row r="111" spans="2:6" ht="24.95" customHeight="1" x14ac:dyDescent="0.25">
      <c r="B111" s="1">
        <v>383</v>
      </c>
      <c r="C111" s="1" t="s">
        <v>205</v>
      </c>
      <c r="D111" s="1" t="s">
        <v>179</v>
      </c>
      <c r="E111" s="1">
        <v>30</v>
      </c>
      <c r="F111" s="57">
        <v>0</v>
      </c>
    </row>
    <row r="112" spans="2:6" ht="34.5" customHeight="1" x14ac:dyDescent="0.25">
      <c r="B112" s="1">
        <v>384</v>
      </c>
      <c r="C112" s="1" t="s">
        <v>180</v>
      </c>
      <c r="D112" s="1" t="s">
        <v>181</v>
      </c>
      <c r="E112" s="1">
        <v>1</v>
      </c>
      <c r="F112" s="57">
        <v>0</v>
      </c>
    </row>
    <row r="113" spans="2:6" ht="42" customHeight="1" x14ac:dyDescent="0.25">
      <c r="B113" s="1">
        <v>385</v>
      </c>
      <c r="C113" s="25" t="s">
        <v>206</v>
      </c>
      <c r="D113" s="1" t="s">
        <v>181</v>
      </c>
      <c r="E113" s="1">
        <v>1</v>
      </c>
      <c r="F113" s="57">
        <v>0</v>
      </c>
    </row>
    <row r="114" spans="2:6" ht="24.95" customHeight="1" x14ac:dyDescent="0.25">
      <c r="B114" s="51" t="s">
        <v>41</v>
      </c>
      <c r="C114" s="12" t="s">
        <v>207</v>
      </c>
      <c r="D114" s="12"/>
      <c r="E114" s="12"/>
      <c r="F114" s="63"/>
    </row>
    <row r="115" spans="2:6" ht="24.95" customHeight="1" x14ac:dyDescent="0.25">
      <c r="B115" s="1">
        <v>391</v>
      </c>
      <c r="C115" s="1" t="s">
        <v>208</v>
      </c>
      <c r="D115" s="1" t="s">
        <v>181</v>
      </c>
      <c r="E115" s="1">
        <v>1</v>
      </c>
      <c r="F115" s="57">
        <v>0</v>
      </c>
    </row>
    <row r="116" spans="2:6" ht="24.95" customHeight="1" x14ac:dyDescent="0.25">
      <c r="B116" s="1">
        <v>392</v>
      </c>
      <c r="C116" s="1" t="s">
        <v>209</v>
      </c>
      <c r="D116" s="1" t="s">
        <v>103</v>
      </c>
      <c r="E116" s="1">
        <v>2</v>
      </c>
      <c r="F116" s="57">
        <v>0</v>
      </c>
    </row>
    <row r="117" spans="2:6" ht="24.95" customHeight="1" x14ac:dyDescent="0.25">
      <c r="B117" s="1">
        <v>393</v>
      </c>
      <c r="C117" s="1" t="s">
        <v>210</v>
      </c>
      <c r="D117" s="1" t="s">
        <v>103</v>
      </c>
      <c r="E117" s="1">
        <v>2</v>
      </c>
      <c r="F117" s="57">
        <v>0</v>
      </c>
    </row>
    <row r="118" spans="2:6" ht="24.95" customHeight="1" x14ac:dyDescent="0.25">
      <c r="B118" s="1">
        <v>394</v>
      </c>
      <c r="C118" s="1" t="s">
        <v>211</v>
      </c>
      <c r="D118" s="1" t="s">
        <v>103</v>
      </c>
      <c r="E118" s="1">
        <v>2</v>
      </c>
      <c r="F118" s="57">
        <v>0</v>
      </c>
    </row>
    <row r="119" spans="2:6" ht="24.95" customHeight="1" x14ac:dyDescent="0.25">
      <c r="B119" s="1">
        <v>395</v>
      </c>
      <c r="C119" s="1" t="s">
        <v>212</v>
      </c>
      <c r="D119" s="1" t="s">
        <v>103</v>
      </c>
      <c r="E119" s="1">
        <v>1</v>
      </c>
      <c r="F119" s="57">
        <v>0</v>
      </c>
    </row>
    <row r="120" spans="2:6" ht="24.95" customHeight="1" x14ac:dyDescent="0.25">
      <c r="B120" s="1">
        <v>396</v>
      </c>
      <c r="C120" s="1" t="s">
        <v>213</v>
      </c>
      <c r="D120" s="1" t="s">
        <v>103</v>
      </c>
      <c r="E120" s="1">
        <v>3</v>
      </c>
      <c r="F120" s="57">
        <v>0</v>
      </c>
    </row>
    <row r="121" spans="2:6" ht="24.95" customHeight="1" x14ac:dyDescent="0.25">
      <c r="B121" s="1">
        <v>397</v>
      </c>
      <c r="C121" s="1" t="s">
        <v>214</v>
      </c>
      <c r="D121" s="1" t="s">
        <v>103</v>
      </c>
      <c r="E121" s="1">
        <v>4</v>
      </c>
      <c r="F121" s="57">
        <v>0</v>
      </c>
    </row>
    <row r="122" spans="2:6" ht="24.95" customHeight="1" x14ac:dyDescent="0.25">
      <c r="B122" s="1">
        <v>398</v>
      </c>
      <c r="C122" s="1" t="s">
        <v>215</v>
      </c>
      <c r="D122" s="1" t="s">
        <v>103</v>
      </c>
      <c r="E122" s="1">
        <v>7</v>
      </c>
      <c r="F122" s="57">
        <v>0</v>
      </c>
    </row>
    <row r="123" spans="2:6" ht="24.95" customHeight="1" x14ac:dyDescent="0.25">
      <c r="B123" s="1">
        <v>399</v>
      </c>
      <c r="C123" s="1" t="s">
        <v>216</v>
      </c>
      <c r="D123" s="1" t="s">
        <v>181</v>
      </c>
      <c r="E123" s="1">
        <v>1</v>
      </c>
      <c r="F123" s="57">
        <v>0</v>
      </c>
    </row>
    <row r="124" spans="2:6" ht="24.95" customHeight="1" x14ac:dyDescent="0.25">
      <c r="B124" s="51" t="s">
        <v>42</v>
      </c>
      <c r="C124" s="12" t="s">
        <v>217</v>
      </c>
      <c r="D124" s="12"/>
      <c r="E124" s="12"/>
      <c r="F124" s="63"/>
    </row>
    <row r="125" spans="2:6" ht="24.95" customHeight="1" x14ac:dyDescent="0.25">
      <c r="B125" s="1">
        <v>3101</v>
      </c>
      <c r="C125" s="1" t="s">
        <v>208</v>
      </c>
      <c r="D125" s="1" t="s">
        <v>181</v>
      </c>
      <c r="E125" s="1">
        <v>1</v>
      </c>
      <c r="F125" s="57">
        <v>0</v>
      </c>
    </row>
    <row r="126" spans="2:6" ht="24.95" customHeight="1" x14ac:dyDescent="0.25">
      <c r="B126" s="1">
        <v>3102</v>
      </c>
      <c r="C126" s="1" t="s">
        <v>218</v>
      </c>
      <c r="D126" s="1" t="s">
        <v>103</v>
      </c>
      <c r="E126" s="1">
        <v>2</v>
      </c>
      <c r="F126" s="57">
        <v>0</v>
      </c>
    </row>
    <row r="127" spans="2:6" ht="24.95" customHeight="1" x14ac:dyDescent="0.25">
      <c r="B127" s="1">
        <v>3103</v>
      </c>
      <c r="C127" s="1" t="s">
        <v>219</v>
      </c>
      <c r="D127" s="1" t="s">
        <v>181</v>
      </c>
      <c r="E127" s="1">
        <v>1</v>
      </c>
      <c r="F127" s="57">
        <v>0</v>
      </c>
    </row>
    <row r="128" spans="2:6" ht="24.95" customHeight="1" x14ac:dyDescent="0.25">
      <c r="B128" s="51" t="s">
        <v>43</v>
      </c>
      <c r="C128" s="12" t="s">
        <v>220</v>
      </c>
      <c r="D128" s="12"/>
      <c r="E128" s="12"/>
      <c r="F128" s="63"/>
    </row>
    <row r="129" spans="2:6" ht="24.95" customHeight="1" x14ac:dyDescent="0.25">
      <c r="B129" s="1">
        <v>3111</v>
      </c>
      <c r="C129" s="1" t="s">
        <v>221</v>
      </c>
      <c r="D129" s="1" t="s">
        <v>181</v>
      </c>
      <c r="E129" s="1">
        <v>1</v>
      </c>
      <c r="F129" s="57">
        <v>0</v>
      </c>
    </row>
    <row r="130" spans="2:6" ht="24.95" customHeight="1" x14ac:dyDescent="0.25">
      <c r="B130" s="1">
        <v>3112</v>
      </c>
      <c r="C130" s="1" t="s">
        <v>222</v>
      </c>
      <c r="D130" s="1" t="s">
        <v>103</v>
      </c>
      <c r="E130" s="1">
        <v>10</v>
      </c>
      <c r="F130" s="57">
        <v>0</v>
      </c>
    </row>
    <row r="131" spans="2:6" ht="24.95" customHeight="1" x14ac:dyDescent="0.25">
      <c r="B131" s="1">
        <v>3113</v>
      </c>
      <c r="C131" s="1" t="s">
        <v>223</v>
      </c>
      <c r="D131" s="1" t="s">
        <v>103</v>
      </c>
      <c r="E131" s="1">
        <v>1</v>
      </c>
      <c r="F131" s="57">
        <v>0</v>
      </c>
    </row>
    <row r="132" spans="2:6" ht="24.95" customHeight="1" x14ac:dyDescent="0.25">
      <c r="B132" s="1">
        <v>3114</v>
      </c>
      <c r="C132" s="1" t="s">
        <v>224</v>
      </c>
      <c r="D132" s="1" t="s">
        <v>181</v>
      </c>
      <c r="E132" s="1">
        <v>1</v>
      </c>
      <c r="F132" s="57">
        <v>0</v>
      </c>
    </row>
    <row r="133" spans="2:6" ht="24.95" customHeight="1" x14ac:dyDescent="0.25">
      <c r="B133" s="51" t="s">
        <v>44</v>
      </c>
      <c r="C133" s="12" t="s">
        <v>225</v>
      </c>
      <c r="D133" s="12"/>
      <c r="E133" s="12"/>
      <c r="F133" s="63"/>
    </row>
    <row r="134" spans="2:6" ht="24.95" customHeight="1" x14ac:dyDescent="0.25">
      <c r="B134" s="1">
        <v>3121</v>
      </c>
      <c r="C134" s="1" t="s">
        <v>208</v>
      </c>
      <c r="D134" s="1" t="s">
        <v>181</v>
      </c>
      <c r="E134" s="1">
        <v>1</v>
      </c>
      <c r="F134" s="57">
        <v>0</v>
      </c>
    </row>
    <row r="135" spans="2:6" ht="24.95" customHeight="1" x14ac:dyDescent="0.25">
      <c r="B135" s="1">
        <v>3122</v>
      </c>
      <c r="C135" s="1" t="s">
        <v>226</v>
      </c>
      <c r="D135" s="1" t="s">
        <v>103</v>
      </c>
      <c r="E135" s="1">
        <v>1</v>
      </c>
      <c r="F135" s="57">
        <v>0</v>
      </c>
    </row>
    <row r="136" spans="2:6" ht="24.95" customHeight="1" x14ac:dyDescent="0.25">
      <c r="B136" s="1">
        <v>3123</v>
      </c>
      <c r="C136" s="1" t="s">
        <v>227</v>
      </c>
      <c r="D136" s="1" t="s">
        <v>103</v>
      </c>
      <c r="E136" s="1">
        <v>9</v>
      </c>
      <c r="F136" s="57">
        <v>0</v>
      </c>
    </row>
    <row r="137" spans="2:6" ht="24.95" customHeight="1" x14ac:dyDescent="0.25">
      <c r="B137" s="1">
        <v>3124</v>
      </c>
      <c r="C137" s="1" t="s">
        <v>228</v>
      </c>
      <c r="D137" s="1" t="s">
        <v>103</v>
      </c>
      <c r="E137" s="1">
        <v>2</v>
      </c>
      <c r="F137" s="57">
        <v>0</v>
      </c>
    </row>
    <row r="138" spans="2:6" ht="24.95" customHeight="1" x14ac:dyDescent="0.25">
      <c r="B138" s="1">
        <v>3125</v>
      </c>
      <c r="C138" s="1" t="s">
        <v>229</v>
      </c>
      <c r="D138" s="1" t="s">
        <v>103</v>
      </c>
      <c r="E138" s="1">
        <v>1</v>
      </c>
      <c r="F138" s="57">
        <v>0</v>
      </c>
    </row>
    <row r="139" spans="2:6" ht="24.95" customHeight="1" x14ac:dyDescent="0.25">
      <c r="B139" s="1">
        <v>3126</v>
      </c>
      <c r="C139" s="1" t="s">
        <v>215</v>
      </c>
      <c r="D139" s="1" t="s">
        <v>103</v>
      </c>
      <c r="E139" s="1">
        <v>11</v>
      </c>
      <c r="F139" s="57">
        <v>0</v>
      </c>
    </row>
    <row r="140" spans="2:6" ht="24.95" customHeight="1" x14ac:dyDescent="0.25">
      <c r="B140" s="1">
        <v>3127</v>
      </c>
      <c r="C140" s="1" t="s">
        <v>230</v>
      </c>
      <c r="D140" s="1" t="s">
        <v>181</v>
      </c>
      <c r="E140" s="1">
        <v>1</v>
      </c>
      <c r="F140" s="57">
        <v>0</v>
      </c>
    </row>
    <row r="141" spans="2:6" ht="24.95" customHeight="1" x14ac:dyDescent="0.25">
      <c r="B141" s="51" t="s">
        <v>45</v>
      </c>
      <c r="C141" s="12" t="s">
        <v>231</v>
      </c>
      <c r="D141" s="12"/>
      <c r="E141" s="12"/>
      <c r="F141" s="63"/>
    </row>
    <row r="142" spans="2:6" ht="24.95" customHeight="1" x14ac:dyDescent="0.25">
      <c r="B142" s="1">
        <v>3131</v>
      </c>
      <c r="C142" s="1" t="s">
        <v>208</v>
      </c>
      <c r="D142" s="1" t="s">
        <v>181</v>
      </c>
      <c r="E142" s="1">
        <v>1</v>
      </c>
      <c r="F142" s="57">
        <v>0</v>
      </c>
    </row>
    <row r="143" spans="2:6" ht="24.95" customHeight="1" x14ac:dyDescent="0.25">
      <c r="B143" s="1">
        <v>3132</v>
      </c>
      <c r="C143" s="1" t="s">
        <v>232</v>
      </c>
      <c r="D143" s="1" t="s">
        <v>103</v>
      </c>
      <c r="E143" s="1">
        <v>1</v>
      </c>
      <c r="F143" s="57">
        <v>0</v>
      </c>
    </row>
    <row r="144" spans="2:6" ht="24.95" customHeight="1" x14ac:dyDescent="0.25">
      <c r="B144" s="1">
        <v>3133</v>
      </c>
      <c r="C144" s="1" t="s">
        <v>213</v>
      </c>
      <c r="D144" s="1" t="s">
        <v>103</v>
      </c>
      <c r="E144" s="1">
        <v>9</v>
      </c>
      <c r="F144" s="57">
        <v>0</v>
      </c>
    </row>
    <row r="145" spans="2:6" ht="24.95" customHeight="1" x14ac:dyDescent="0.25">
      <c r="B145" s="1">
        <v>3134</v>
      </c>
      <c r="C145" s="1" t="s">
        <v>233</v>
      </c>
      <c r="D145" s="1" t="s">
        <v>103</v>
      </c>
      <c r="E145" s="1">
        <v>2</v>
      </c>
      <c r="F145" s="57">
        <v>0</v>
      </c>
    </row>
    <row r="146" spans="2:6" ht="24.95" customHeight="1" x14ac:dyDescent="0.25">
      <c r="B146" s="1">
        <v>3135</v>
      </c>
      <c r="C146" s="1" t="s">
        <v>229</v>
      </c>
      <c r="D146" s="1" t="s">
        <v>103</v>
      </c>
      <c r="E146" s="1">
        <v>1</v>
      </c>
      <c r="F146" s="57">
        <v>0</v>
      </c>
    </row>
    <row r="147" spans="2:6" ht="24.95" customHeight="1" x14ac:dyDescent="0.25">
      <c r="B147" s="1">
        <v>3136</v>
      </c>
      <c r="C147" s="1" t="s">
        <v>215</v>
      </c>
      <c r="D147" s="1" t="s">
        <v>103</v>
      </c>
      <c r="E147" s="1">
        <v>8</v>
      </c>
      <c r="F147" s="57">
        <v>0</v>
      </c>
    </row>
    <row r="148" spans="2:6" ht="24.95" customHeight="1" x14ac:dyDescent="0.25">
      <c r="B148" s="1">
        <v>3137</v>
      </c>
      <c r="C148" s="1" t="s">
        <v>234</v>
      </c>
      <c r="D148" s="1" t="s">
        <v>181</v>
      </c>
      <c r="E148" s="1">
        <v>1</v>
      </c>
      <c r="F148" s="57">
        <v>0</v>
      </c>
    </row>
    <row r="149" spans="2:6" ht="24.95" customHeight="1" x14ac:dyDescent="0.25">
      <c r="B149" s="51" t="s">
        <v>46</v>
      </c>
      <c r="C149" s="12" t="s">
        <v>235</v>
      </c>
      <c r="D149" s="12"/>
      <c r="E149" s="12"/>
      <c r="F149" s="63"/>
    </row>
    <row r="150" spans="2:6" ht="24.95" customHeight="1" x14ac:dyDescent="0.25">
      <c r="B150" s="1">
        <v>3141</v>
      </c>
      <c r="C150" s="1" t="s">
        <v>236</v>
      </c>
      <c r="D150" s="1" t="s">
        <v>181</v>
      </c>
      <c r="E150" s="1">
        <v>1</v>
      </c>
      <c r="F150" s="57">
        <v>0</v>
      </c>
    </row>
    <row r="151" spans="2:6" ht="24.95" customHeight="1" x14ac:dyDescent="0.25">
      <c r="B151" s="1">
        <v>3142</v>
      </c>
      <c r="C151" s="1" t="s">
        <v>237</v>
      </c>
      <c r="D151" s="1" t="s">
        <v>181</v>
      </c>
      <c r="E151" s="1">
        <v>1</v>
      </c>
      <c r="F151" s="57">
        <v>0</v>
      </c>
    </row>
    <row r="152" spans="2:6" ht="24.95" customHeight="1" x14ac:dyDescent="0.25">
      <c r="B152" s="1">
        <v>3143</v>
      </c>
      <c r="C152" s="1" t="s">
        <v>238</v>
      </c>
      <c r="D152" s="1" t="s">
        <v>181</v>
      </c>
      <c r="E152" s="1">
        <v>1</v>
      </c>
      <c r="F152" s="57">
        <v>0</v>
      </c>
    </row>
    <row r="153" spans="2:6" ht="24.95" customHeight="1" x14ac:dyDescent="0.25">
      <c r="B153" s="1">
        <v>3144</v>
      </c>
      <c r="C153" s="1" t="s">
        <v>239</v>
      </c>
      <c r="D153" s="1" t="s">
        <v>181</v>
      </c>
      <c r="E153" s="1">
        <v>1</v>
      </c>
      <c r="F153" s="57">
        <v>0</v>
      </c>
    </row>
    <row r="154" spans="2:6" ht="24.95" customHeight="1" x14ac:dyDescent="0.25">
      <c r="B154" s="1">
        <v>3145</v>
      </c>
      <c r="C154" s="1" t="s">
        <v>240</v>
      </c>
      <c r="D154" s="1" t="s">
        <v>181</v>
      </c>
      <c r="E154" s="1">
        <v>1</v>
      </c>
      <c r="F154" s="57">
        <v>0</v>
      </c>
    </row>
    <row r="155" spans="2:6" ht="24.95" customHeight="1" x14ac:dyDescent="0.25">
      <c r="B155" s="51" t="s">
        <v>47</v>
      </c>
      <c r="C155" s="12" t="s">
        <v>241</v>
      </c>
      <c r="D155" s="12"/>
      <c r="E155" s="12"/>
      <c r="F155" s="63"/>
    </row>
    <row r="156" spans="2:6" ht="24.95" customHeight="1" x14ac:dyDescent="0.25">
      <c r="B156" s="1">
        <v>3151</v>
      </c>
      <c r="C156" s="1" t="s">
        <v>242</v>
      </c>
      <c r="D156" s="1" t="s">
        <v>103</v>
      </c>
      <c r="E156" s="1">
        <v>2</v>
      </c>
      <c r="F156" s="57">
        <v>0</v>
      </c>
    </row>
    <row r="157" spans="2:6" ht="24.95" customHeight="1" x14ac:dyDescent="0.25">
      <c r="B157" s="1">
        <v>3152</v>
      </c>
      <c r="C157" s="1" t="s">
        <v>192</v>
      </c>
      <c r="D157" s="1" t="s">
        <v>179</v>
      </c>
      <c r="E157" s="1">
        <v>24</v>
      </c>
      <c r="F157" s="57">
        <v>0</v>
      </c>
    </row>
    <row r="158" spans="2:6" ht="24.95" customHeight="1" x14ac:dyDescent="0.25">
      <c r="B158" s="1">
        <v>3153</v>
      </c>
      <c r="C158" s="1" t="s">
        <v>193</v>
      </c>
      <c r="D158" s="1" t="s">
        <v>179</v>
      </c>
      <c r="E158" s="1">
        <v>24</v>
      </c>
      <c r="F158" s="57">
        <v>0</v>
      </c>
    </row>
    <row r="159" spans="2:6" ht="24.95" customHeight="1" x14ac:dyDescent="0.25">
      <c r="B159" s="1">
        <v>3154</v>
      </c>
      <c r="C159" s="1" t="s">
        <v>243</v>
      </c>
      <c r="D159" s="1" t="s">
        <v>179</v>
      </c>
      <c r="E159" s="1">
        <v>24</v>
      </c>
      <c r="F159" s="57">
        <v>0</v>
      </c>
    </row>
    <row r="160" spans="2:6" ht="43.5" customHeight="1" x14ac:dyDescent="0.25">
      <c r="B160" s="1">
        <v>3155</v>
      </c>
      <c r="C160" s="25" t="s">
        <v>244</v>
      </c>
      <c r="D160" s="1" t="s">
        <v>103</v>
      </c>
      <c r="E160" s="1">
        <v>2</v>
      </c>
      <c r="F160" s="57">
        <v>0</v>
      </c>
    </row>
    <row r="161" spans="2:6" ht="24.95" customHeight="1" x14ac:dyDescent="0.25">
      <c r="B161" s="51" t="s">
        <v>48</v>
      </c>
      <c r="C161" s="12" t="s">
        <v>245</v>
      </c>
      <c r="D161" s="12"/>
      <c r="E161" s="12"/>
      <c r="F161" s="63"/>
    </row>
    <row r="162" spans="2:6" ht="24.95" customHeight="1" x14ac:dyDescent="0.25">
      <c r="B162" s="1">
        <v>3161</v>
      </c>
      <c r="C162" s="1" t="s">
        <v>246</v>
      </c>
      <c r="D162" s="1" t="s">
        <v>103</v>
      </c>
      <c r="E162" s="1">
        <v>3</v>
      </c>
      <c r="F162" s="57">
        <v>0</v>
      </c>
    </row>
    <row r="163" spans="2:6" ht="24.95" customHeight="1" x14ac:dyDescent="0.25">
      <c r="B163" s="1">
        <v>3162</v>
      </c>
      <c r="C163" s="1" t="s">
        <v>247</v>
      </c>
      <c r="D163" s="1" t="s">
        <v>248</v>
      </c>
      <c r="E163" s="1">
        <v>1</v>
      </c>
      <c r="F163" s="57">
        <v>0</v>
      </c>
    </row>
    <row r="164" spans="2:6" ht="24.95" customHeight="1" x14ac:dyDescent="0.25">
      <c r="B164" s="1">
        <v>3163</v>
      </c>
      <c r="C164" s="1" t="s">
        <v>249</v>
      </c>
      <c r="D164" s="1" t="s">
        <v>103</v>
      </c>
      <c r="E164" s="1">
        <v>10</v>
      </c>
      <c r="F164" s="57">
        <v>0</v>
      </c>
    </row>
    <row r="165" spans="2:6" ht="24.95" customHeight="1" x14ac:dyDescent="0.25">
      <c r="B165" s="1">
        <v>3164</v>
      </c>
      <c r="C165" s="1" t="s">
        <v>247</v>
      </c>
      <c r="D165" s="1" t="s">
        <v>248</v>
      </c>
      <c r="E165" s="1">
        <v>10</v>
      </c>
      <c r="F165" s="57">
        <v>0</v>
      </c>
    </row>
    <row r="166" spans="2:6" ht="24.95" customHeight="1" x14ac:dyDescent="0.2">
      <c r="B166" s="14" t="s">
        <v>49</v>
      </c>
      <c r="C166" s="14" t="s">
        <v>250</v>
      </c>
      <c r="D166" s="14"/>
      <c r="E166" s="12"/>
      <c r="F166" s="63"/>
    </row>
    <row r="167" spans="2:6" ht="24.95" customHeight="1" x14ac:dyDescent="0.25">
      <c r="B167" s="1">
        <v>3171</v>
      </c>
      <c r="C167" s="1" t="s">
        <v>251</v>
      </c>
      <c r="D167" s="1" t="s">
        <v>179</v>
      </c>
      <c r="E167" s="1">
        <v>28</v>
      </c>
      <c r="F167" s="57">
        <v>0</v>
      </c>
    </row>
    <row r="168" spans="2:6" ht="24.95" customHeight="1" x14ac:dyDescent="0.25">
      <c r="B168" s="1">
        <v>3172</v>
      </c>
      <c r="C168" s="1" t="s">
        <v>252</v>
      </c>
      <c r="D168" s="1" t="s">
        <v>179</v>
      </c>
      <c r="E168" s="1">
        <v>12</v>
      </c>
      <c r="F168" s="57">
        <v>0</v>
      </c>
    </row>
    <row r="169" spans="2:6" ht="24.95" customHeight="1" x14ac:dyDescent="0.25">
      <c r="B169" s="1">
        <v>3173</v>
      </c>
      <c r="C169" s="1" t="s">
        <v>253</v>
      </c>
      <c r="D169" s="1" t="s">
        <v>145</v>
      </c>
      <c r="E169" s="1">
        <v>24</v>
      </c>
      <c r="F169" s="57">
        <v>0</v>
      </c>
    </row>
    <row r="170" spans="2:6" ht="24.95" customHeight="1" x14ac:dyDescent="0.25">
      <c r="B170" s="1">
        <v>3174</v>
      </c>
      <c r="C170" s="1" t="s">
        <v>254</v>
      </c>
      <c r="D170" s="1" t="s">
        <v>248</v>
      </c>
      <c r="E170" s="1">
        <v>1</v>
      </c>
      <c r="F170" s="57">
        <v>0</v>
      </c>
    </row>
    <row r="171" spans="2:6" ht="24.95" customHeight="1" x14ac:dyDescent="0.25">
      <c r="B171" s="1">
        <v>3175</v>
      </c>
      <c r="C171" s="1" t="s">
        <v>255</v>
      </c>
      <c r="D171" s="1" t="s">
        <v>248</v>
      </c>
      <c r="E171" s="1">
        <v>1</v>
      </c>
      <c r="F171" s="57">
        <v>0</v>
      </c>
    </row>
    <row r="172" spans="2:6" ht="24.95" customHeight="1" x14ac:dyDescent="0.25">
      <c r="B172" s="1">
        <v>3176</v>
      </c>
      <c r="C172" s="1" t="s">
        <v>256</v>
      </c>
      <c r="D172" s="1" t="s">
        <v>248</v>
      </c>
      <c r="E172" s="1">
        <v>1</v>
      </c>
      <c r="F172" s="57">
        <v>0</v>
      </c>
    </row>
    <row r="173" spans="2:6" ht="24.95" customHeight="1" x14ac:dyDescent="0.25">
      <c r="B173" s="26" t="s">
        <v>50</v>
      </c>
      <c r="C173" s="26" t="s">
        <v>257</v>
      </c>
      <c r="D173" s="26"/>
      <c r="E173" s="26"/>
      <c r="F173" s="66"/>
    </row>
    <row r="174" spans="2:6" ht="33" customHeight="1" x14ac:dyDescent="0.25">
      <c r="B174" s="1">
        <v>3181</v>
      </c>
      <c r="C174" s="1" t="s">
        <v>258</v>
      </c>
      <c r="D174" s="1" t="s">
        <v>103</v>
      </c>
      <c r="E174" s="25">
        <v>2</v>
      </c>
      <c r="F174" s="56">
        <v>0</v>
      </c>
    </row>
    <row r="175" spans="2:6" ht="42.75" customHeight="1" x14ac:dyDescent="0.25">
      <c r="B175" s="1">
        <v>3182</v>
      </c>
      <c r="C175" s="25" t="s">
        <v>259</v>
      </c>
      <c r="D175" s="1" t="s">
        <v>103</v>
      </c>
      <c r="E175" s="1">
        <v>2</v>
      </c>
      <c r="F175" s="56">
        <v>0</v>
      </c>
    </row>
    <row r="176" spans="2:6" ht="24.95" customHeight="1" x14ac:dyDescent="0.25">
      <c r="C176" s="1"/>
      <c r="D176" s="1"/>
      <c r="E176" s="1"/>
      <c r="F176" s="56"/>
    </row>
  </sheetData>
  <mergeCells count="5">
    <mergeCell ref="B2:F2"/>
    <mergeCell ref="B3:F3"/>
    <mergeCell ref="D72:F72"/>
    <mergeCell ref="B72:C72"/>
    <mergeCell ref="D4:F4"/>
  </mergeCells>
  <dataValidations disablePrompts="1" count="1">
    <dataValidation type="list" allowBlank="1" showInputMessage="1" showErrorMessage="1" sqref="B6 B64 B61 B55 B52 B49 B37 B34 B19 B12 B58">
      <formula1>$B$6:$B$366</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5"/>
  <sheetViews>
    <sheetView showGridLines="0" zoomScale="71" zoomScaleNormal="71" workbookViewId="0">
      <selection activeCell="L31" sqref="L31"/>
    </sheetView>
  </sheetViews>
  <sheetFormatPr baseColWidth="10" defaultColWidth="11.42578125" defaultRowHeight="15" x14ac:dyDescent="0.25"/>
  <cols>
    <col min="1" max="1" width="11.42578125" style="67"/>
    <col min="2" max="2" width="34.85546875" style="67" customWidth="1"/>
    <col min="3" max="3" width="25.140625" style="67" customWidth="1"/>
    <col min="4" max="4" width="20.85546875" style="67" customWidth="1"/>
    <col min="5" max="5" width="22" style="67" customWidth="1"/>
    <col min="6" max="6" width="19.7109375" style="67" customWidth="1"/>
    <col min="7" max="7" width="14.85546875" style="67" customWidth="1"/>
    <col min="8" max="16384" width="11.42578125" style="67"/>
  </cols>
  <sheetData>
    <row r="2" spans="2:7" ht="22.5" x14ac:dyDescent="0.45">
      <c r="B2" s="117" t="s">
        <v>260</v>
      </c>
      <c r="C2" s="117"/>
      <c r="D2" s="117"/>
      <c r="E2" s="117"/>
      <c r="F2" s="117"/>
      <c r="G2" s="117"/>
    </row>
    <row r="3" spans="2:7" ht="51.75" customHeight="1" x14ac:dyDescent="0.3">
      <c r="B3" s="118" t="s">
        <v>6</v>
      </c>
      <c r="C3" s="118"/>
      <c r="D3" s="118"/>
      <c r="E3" s="118"/>
      <c r="F3" s="118"/>
      <c r="G3" s="118"/>
    </row>
    <row r="5" spans="2:7" x14ac:dyDescent="0.25">
      <c r="B5" s="68" t="s">
        <v>261</v>
      </c>
    </row>
    <row r="6" spans="2:7" x14ac:dyDescent="0.25">
      <c r="B6" s="69" t="s">
        <v>262</v>
      </c>
      <c r="C6" s="69" t="s">
        <v>263</v>
      </c>
      <c r="D6" s="69" t="s">
        <v>264</v>
      </c>
      <c r="E6" s="69" t="s">
        <v>265</v>
      </c>
      <c r="F6" s="69" t="s">
        <v>266</v>
      </c>
      <c r="G6" s="69" t="s">
        <v>267</v>
      </c>
    </row>
    <row r="7" spans="2:7" x14ac:dyDescent="0.25">
      <c r="B7" s="67" t="s">
        <v>268</v>
      </c>
      <c r="C7" s="67">
        <v>2.4700000000000002</v>
      </c>
      <c r="D7" s="67">
        <v>3.3</v>
      </c>
      <c r="E7" s="67">
        <v>6.84</v>
      </c>
      <c r="F7" s="67">
        <v>4.8</v>
      </c>
    </row>
    <row r="8" spans="2:7" x14ac:dyDescent="0.25">
      <c r="B8" s="67" t="s">
        <v>269</v>
      </c>
      <c r="C8" s="67">
        <v>3.9</v>
      </c>
      <c r="D8" s="67">
        <v>3.9</v>
      </c>
      <c r="E8" s="67">
        <v>3.9</v>
      </c>
      <c r="F8" s="67">
        <v>3.9</v>
      </c>
    </row>
    <row r="9" spans="2:7" x14ac:dyDescent="0.25">
      <c r="B9" s="67" t="s">
        <v>270</v>
      </c>
      <c r="C9" s="67">
        <v>2.39</v>
      </c>
      <c r="D9" s="67">
        <v>2.39</v>
      </c>
      <c r="E9" s="67">
        <v>2.39</v>
      </c>
      <c r="F9" s="67">
        <v>2.39</v>
      </c>
    </row>
    <row r="10" spans="2:7" x14ac:dyDescent="0.25">
      <c r="B10" s="68" t="s">
        <v>271</v>
      </c>
      <c r="C10" s="68">
        <f t="shared" ref="C10:F10" si="0">C7*C8</f>
        <v>9.6330000000000009</v>
      </c>
      <c r="D10" s="68">
        <f t="shared" si="0"/>
        <v>12.87</v>
      </c>
      <c r="E10" s="68">
        <f t="shared" si="0"/>
        <v>26.675999999999998</v>
      </c>
      <c r="F10" s="68">
        <f t="shared" si="0"/>
        <v>18.72</v>
      </c>
      <c r="G10" s="68">
        <f>SUM(C10:F10)</f>
        <v>67.899000000000001</v>
      </c>
    </row>
    <row r="11" spans="2:7" x14ac:dyDescent="0.25">
      <c r="B11" s="68" t="s">
        <v>272</v>
      </c>
      <c r="C11" s="68">
        <f t="shared" ref="C11:F11" si="1">C7*C8*C9</f>
        <v>23.022870000000005</v>
      </c>
      <c r="D11" s="68">
        <f t="shared" si="1"/>
        <v>30.7593</v>
      </c>
      <c r="E11" s="68">
        <f t="shared" si="1"/>
        <v>63.75564</v>
      </c>
      <c r="F11" s="68">
        <f t="shared" si="1"/>
        <v>44.7408</v>
      </c>
      <c r="G11" s="68">
        <f>SUM(C11:F11)</f>
        <v>162.27861000000001</v>
      </c>
    </row>
    <row r="13" spans="2:7" x14ac:dyDescent="0.25">
      <c r="B13" s="68" t="s">
        <v>273</v>
      </c>
    </row>
    <row r="14" spans="2:7" x14ac:dyDescent="0.25">
      <c r="B14" s="69" t="s">
        <v>262</v>
      </c>
      <c r="C14" s="69" t="s">
        <v>274</v>
      </c>
      <c r="D14" s="69" t="s">
        <v>275</v>
      </c>
      <c r="E14" s="69" t="s">
        <v>265</v>
      </c>
      <c r="F14" s="69" t="s">
        <v>276</v>
      </c>
      <c r="G14" s="69" t="s">
        <v>267</v>
      </c>
    </row>
    <row r="15" spans="2:7" x14ac:dyDescent="0.25">
      <c r="B15" s="67" t="s">
        <v>268</v>
      </c>
      <c r="C15" s="67">
        <f>C7</f>
        <v>2.4700000000000002</v>
      </c>
      <c r="D15" s="67">
        <f>D7</f>
        <v>3.3</v>
      </c>
      <c r="E15" s="67">
        <f>E7</f>
        <v>6.84</v>
      </c>
    </row>
    <row r="16" spans="2:7" x14ac:dyDescent="0.25">
      <c r="B16" s="67" t="s">
        <v>277</v>
      </c>
      <c r="C16" s="67">
        <f>C9</f>
        <v>2.39</v>
      </c>
      <c r="D16" s="67">
        <f>D9</f>
        <v>2.39</v>
      </c>
      <c r="E16" s="67">
        <f>E9</f>
        <v>2.39</v>
      </c>
    </row>
    <row r="17" spans="2:7" x14ac:dyDescent="0.25">
      <c r="B17" s="68" t="s">
        <v>278</v>
      </c>
      <c r="C17" s="68">
        <f>C15*C16</f>
        <v>5.9033000000000007</v>
      </c>
      <c r="D17" s="68">
        <f t="shared" ref="D17:E17" si="2">D15*D16</f>
        <v>7.8869999999999996</v>
      </c>
      <c r="E17" s="68">
        <f t="shared" si="2"/>
        <v>16.3476</v>
      </c>
      <c r="F17" s="68"/>
      <c r="G17" s="70">
        <f>SUM(C17:F17)</f>
        <v>30.137900000000002</v>
      </c>
    </row>
    <row r="18" spans="2:7" x14ac:dyDescent="0.25">
      <c r="B18" s="68"/>
      <c r="C18" s="68"/>
      <c r="D18" s="68"/>
      <c r="E18" s="68"/>
      <c r="F18" s="68"/>
      <c r="G18" s="70"/>
    </row>
    <row r="19" spans="2:7" x14ac:dyDescent="0.25">
      <c r="B19" s="68" t="s">
        <v>279</v>
      </c>
    </row>
    <row r="20" spans="2:7" x14ac:dyDescent="0.25">
      <c r="B20" s="69" t="s">
        <v>262</v>
      </c>
      <c r="C20" s="69" t="s">
        <v>274</v>
      </c>
      <c r="D20" s="69" t="s">
        <v>275</v>
      </c>
      <c r="E20" s="69" t="s">
        <v>265</v>
      </c>
      <c r="F20" s="69" t="s">
        <v>276</v>
      </c>
      <c r="G20" s="69" t="s">
        <v>267</v>
      </c>
    </row>
    <row r="21" spans="2:7" x14ac:dyDescent="0.25">
      <c r="B21" s="67" t="s">
        <v>280</v>
      </c>
      <c r="C21" s="67">
        <f>C7</f>
        <v>2.4700000000000002</v>
      </c>
      <c r="D21" s="67">
        <f t="shared" ref="D21:F21" si="3">D7</f>
        <v>3.3</v>
      </c>
      <c r="E21" s="67">
        <f t="shared" si="3"/>
        <v>6.84</v>
      </c>
      <c r="F21" s="67">
        <f t="shared" si="3"/>
        <v>4.8</v>
      </c>
    </row>
    <row r="22" spans="2:7" x14ac:dyDescent="0.25">
      <c r="B22" s="67" t="s">
        <v>281</v>
      </c>
      <c r="C22" s="67">
        <f>C7</f>
        <v>2.4700000000000002</v>
      </c>
      <c r="D22" s="67">
        <f t="shared" ref="D22:F22" si="4">D7</f>
        <v>3.3</v>
      </c>
      <c r="E22" s="67">
        <f t="shared" si="4"/>
        <v>6.84</v>
      </c>
      <c r="F22" s="67">
        <f t="shared" si="4"/>
        <v>4.8</v>
      </c>
    </row>
    <row r="23" spans="2:7" x14ac:dyDescent="0.25">
      <c r="B23" s="67" t="s">
        <v>282</v>
      </c>
      <c r="C23" s="67">
        <f>C8</f>
        <v>3.9</v>
      </c>
      <c r="D23" s="67">
        <f t="shared" ref="D23:F23" si="5">D8</f>
        <v>3.9</v>
      </c>
      <c r="E23" s="67">
        <f t="shared" si="5"/>
        <v>3.9</v>
      </c>
      <c r="F23" s="67">
        <f t="shared" si="5"/>
        <v>3.9</v>
      </c>
    </row>
    <row r="24" spans="2:7" x14ac:dyDescent="0.25">
      <c r="B24" s="67" t="s">
        <v>283</v>
      </c>
      <c r="C24" s="67">
        <f>C8</f>
        <v>3.9</v>
      </c>
      <c r="D24" s="67">
        <f t="shared" ref="D24:F24" si="6">D8</f>
        <v>3.9</v>
      </c>
      <c r="E24" s="67">
        <f t="shared" si="6"/>
        <v>3.9</v>
      </c>
      <c r="F24" s="67">
        <f t="shared" si="6"/>
        <v>3.9</v>
      </c>
    </row>
    <row r="25" spans="2:7" x14ac:dyDescent="0.25">
      <c r="B25" s="67" t="s">
        <v>284</v>
      </c>
      <c r="C25" s="67">
        <f>SUM(C21:C24)</f>
        <v>12.74</v>
      </c>
      <c r="D25" s="67">
        <f>SUM(D21:D24)</f>
        <v>14.4</v>
      </c>
      <c r="E25" s="67">
        <f>SUM(E21:E24)</f>
        <v>21.479999999999997</v>
      </c>
      <c r="F25" s="67">
        <f>SUM(F21:F24)</f>
        <v>17.399999999999999</v>
      </c>
      <c r="G25" s="67">
        <f>SUM(C25:F25)</f>
        <v>66.02</v>
      </c>
    </row>
    <row r="26" spans="2:7" x14ac:dyDescent="0.25">
      <c r="B26" s="67" t="s">
        <v>285</v>
      </c>
      <c r="G26" s="71">
        <v>2.4</v>
      </c>
    </row>
    <row r="27" spans="2:7" x14ac:dyDescent="0.25">
      <c r="B27" s="68" t="s">
        <v>286</v>
      </c>
      <c r="C27" s="68"/>
      <c r="D27" s="68"/>
      <c r="E27" s="68"/>
      <c r="F27" s="68"/>
      <c r="G27" s="72">
        <f>G25*G26</f>
        <v>158.44799999999998</v>
      </c>
    </row>
    <row r="28" spans="2:7" x14ac:dyDescent="0.25">
      <c r="B28" s="67" t="s">
        <v>287</v>
      </c>
      <c r="C28" s="67">
        <f>C10</f>
        <v>9.6330000000000009</v>
      </c>
      <c r="D28" s="67">
        <f t="shared" ref="D28:F28" si="7">D10</f>
        <v>12.87</v>
      </c>
      <c r="E28" s="67">
        <f t="shared" si="7"/>
        <v>26.675999999999998</v>
      </c>
      <c r="F28" s="67">
        <f t="shared" si="7"/>
        <v>18.72</v>
      </c>
      <c r="G28" s="67">
        <f>SUM(C28:F28)</f>
        <v>67.899000000000001</v>
      </c>
    </row>
    <row r="29" spans="2:7" x14ac:dyDescent="0.25">
      <c r="B29" s="68" t="s">
        <v>288</v>
      </c>
      <c r="C29" s="68"/>
      <c r="D29" s="68"/>
      <c r="E29" s="68"/>
      <c r="F29" s="68"/>
      <c r="G29" s="72">
        <f>SUM(G27:G28)</f>
        <v>226.34699999999998</v>
      </c>
    </row>
    <row r="31" spans="2:7" x14ac:dyDescent="0.25">
      <c r="B31" s="68" t="s">
        <v>289</v>
      </c>
    </row>
    <row r="32" spans="2:7" x14ac:dyDescent="0.25">
      <c r="B32" s="69" t="s">
        <v>262</v>
      </c>
      <c r="C32" s="69" t="s">
        <v>263</v>
      </c>
      <c r="D32" s="69" t="s">
        <v>264</v>
      </c>
      <c r="E32" s="69" t="s">
        <v>265</v>
      </c>
      <c r="F32" s="69" t="s">
        <v>276</v>
      </c>
      <c r="G32" s="69" t="s">
        <v>267</v>
      </c>
    </row>
    <row r="33" spans="2:7" x14ac:dyDescent="0.25">
      <c r="B33" s="67" t="s">
        <v>268</v>
      </c>
      <c r="C33" s="67">
        <f t="shared" ref="C33:F34" si="8">C7</f>
        <v>2.4700000000000002</v>
      </c>
      <c r="D33" s="67">
        <f t="shared" si="8"/>
        <v>3.3</v>
      </c>
      <c r="E33" s="67">
        <f t="shared" si="8"/>
        <v>6.84</v>
      </c>
      <c r="F33" s="67">
        <f t="shared" si="8"/>
        <v>4.8</v>
      </c>
    </row>
    <row r="34" spans="2:7" x14ac:dyDescent="0.25">
      <c r="B34" s="67" t="s">
        <v>269</v>
      </c>
      <c r="C34" s="67">
        <f t="shared" si="8"/>
        <v>3.9</v>
      </c>
      <c r="D34" s="67">
        <f t="shared" si="8"/>
        <v>3.9</v>
      </c>
      <c r="E34" s="67">
        <f t="shared" si="8"/>
        <v>3.9</v>
      </c>
      <c r="F34" s="67">
        <f t="shared" si="8"/>
        <v>3.9</v>
      </c>
    </row>
    <row r="35" spans="2:7" x14ac:dyDescent="0.25">
      <c r="B35" s="67" t="s">
        <v>284</v>
      </c>
      <c r="C35" s="67">
        <f>C33*C34</f>
        <v>9.6330000000000009</v>
      </c>
      <c r="D35" s="67">
        <f t="shared" ref="D35:E35" si="9">D33*D34</f>
        <v>12.87</v>
      </c>
      <c r="E35" s="67">
        <f t="shared" si="9"/>
        <v>26.675999999999998</v>
      </c>
      <c r="F35" s="67">
        <f>F33*F34</f>
        <v>18.72</v>
      </c>
      <c r="G35" s="67">
        <f>SUM(C35:F35)</f>
        <v>67.899000000000001</v>
      </c>
    </row>
  </sheetData>
  <mergeCells count="2">
    <mergeCell ref="B2:G2"/>
    <mergeCell ref="B3:G3"/>
  </mergeCells>
  <pageMargins left="0.7" right="0.7" top="0.75" bottom="0.75" header="0.3" footer="0.3"/>
  <pageSetup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2CEDC9E7C41D24EB0645EF1C38329BF" ma:contentTypeVersion="5" ma:contentTypeDescription="Crear nuevo documento." ma:contentTypeScope="" ma:versionID="d82eeeddc5eeeb7b8eb56e67526e3920">
  <xsd:schema xmlns:xsd="http://www.w3.org/2001/XMLSchema" xmlns:xs="http://www.w3.org/2001/XMLSchema" xmlns:p="http://schemas.microsoft.com/office/2006/metadata/properties" xmlns:ns2="c998c40d-0d82-422e-9949-7e0d3073cb46" targetNamespace="http://schemas.microsoft.com/office/2006/metadata/properties" ma:root="true" ma:fieldsID="dbc672d61e0fd174b183d1aa939812dd" ns2:_="">
    <xsd:import namespace="c998c40d-0d82-422e-9949-7e0d3073cb4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8c40d-0d82-422e-9949-7e0d3073cb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C0A101-94B4-4951-B4AD-DE86D2EFA483}">
  <ds:schemaRefs>
    <ds:schemaRef ds:uri="http://www.w3.org/XML/1998/namespace"/>
    <ds:schemaRef ds:uri="http://purl.org/dc/terms/"/>
    <ds:schemaRef ds:uri="http://purl.org/dc/elements/1.1/"/>
    <ds:schemaRef ds:uri="http://schemas.openxmlformats.org/package/2006/metadata/core-properties"/>
    <ds:schemaRef ds:uri="c998c40d-0d82-422e-9949-7e0d3073cb46"/>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77D23C6-6273-4CA7-AE56-97E4628A84A8}">
  <ds:schemaRefs>
    <ds:schemaRef ds:uri="http://schemas.microsoft.com/sharepoint/v3/contenttype/forms"/>
  </ds:schemaRefs>
</ds:datastoreItem>
</file>

<file path=customXml/itemProps3.xml><?xml version="1.0" encoding="utf-8"?>
<ds:datastoreItem xmlns:ds="http://schemas.openxmlformats.org/officeDocument/2006/customXml" ds:itemID="{60F2B79A-EBB8-4508-81A8-84EDA0B3D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8c40d-0d82-422e-9949-7e0d3073cb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RESUMEN</vt:lpstr>
      <vt:lpstr>PRESUPUESTO </vt:lpstr>
      <vt:lpstr>A. SUB.ARQUITECTÓNICO</vt:lpstr>
      <vt:lpstr>C. SUB. ELÉCTRICO</vt:lpstr>
      <vt:lpstr>BASE DE DATOS </vt:lpstr>
      <vt:lpstr>MEMORIAS DE CÁLCULO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Eduardo Guimaray Haya</cp:lastModifiedBy>
  <cp:revision/>
  <dcterms:created xsi:type="dcterms:W3CDTF">2023-01-19T21:55:37Z</dcterms:created>
  <dcterms:modified xsi:type="dcterms:W3CDTF">2023-09-25T13:44:27Z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0x010100C2CEDC9E7C41D24EB0645EF1C38329BF</vt:lpwstr>
  </property>
  <property fmtid="{D5CDD505-2E9C-101B-9397-08002B2CF9AE}" pid="3" name="MSIP_Label_defa4170-0d19-0005-0004-bc88714345d2_Enabled">
    <vt:lpwstr>true</vt:lpwstr>
  </property>
  <property fmtid="{D5CDD505-2E9C-101B-9397-08002B2CF9AE}" pid="4" name="MSIP_Label_defa4170-0d19-0005-0004-bc88714345d2_SetDate">
    <vt:lpwstr>2023-09-21T02:38:11Z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bac3f6d8-2d69-43d5-a8c3-2e56d3bb842a</vt:lpwstr>
  </property>
  <property fmtid="{D5CDD505-2E9C-101B-9397-08002B2CF9AE}" pid="8" name="MSIP_Label_defa4170-0d19-0005-0004-bc88714345d2_ActionId">
    <vt:lpwstr>a44d88f1-b3b2-4b46-8fc8-4b16bfad97d3</vt:lpwstr>
  </property>
  <property fmtid="{D5CDD505-2E9C-101B-9397-08002B2CF9AE}" pid="9" name="MSIP_Label_defa4170-0d19-0005-0004-bc88714345d2_ContentBits">
    <vt:lpwstr>0</vt:lpwstr>
  </property>
</Properties>
</file>